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9-10\"/>
    </mc:Choice>
  </mc:AlternateContent>
  <xr:revisionPtr revIDLastSave="0" documentId="13_ncr:1_{B73413B0-6A1C-47A1-9188-EE9692DD1CC6}" xr6:coauthVersionLast="47" xr6:coauthVersionMax="47" xr10:uidLastSave="{00000000-0000-0000-0000-000000000000}"/>
  <bookViews>
    <workbookView xWindow="270" yWindow="195" windowWidth="15300" windowHeight="14370" tabRatio="872" xr2:uid="{00000000-000D-0000-FFFF-FFFF00000000}"/>
  </bookViews>
  <sheets>
    <sheet name="Сводка затрат 2025-2026" sheetId="7" r:id="rId1"/>
    <sheet name="Сводка затрат 2025г" sheetId="2" r:id="rId2"/>
    <sheet name=" ССР 2025 " sheetId="6" r:id="rId3"/>
    <sheet name="Сводка затрат 2026г" sheetId="8" r:id="rId4"/>
    <sheet name=" ССР 2026 " sheetId="9" r:id="rId5"/>
  </sheets>
  <externalReferences>
    <externalReference r:id="rId6"/>
  </externalReferences>
  <definedNames>
    <definedName name="_xlnm.Print_Titles" localSheetId="2">' ССР 2025 '!$24:$24</definedName>
    <definedName name="_xlnm.Print_Titles" localSheetId="4">' ССР 2026 '!$24:$24</definedName>
    <definedName name="Здания_КРУЭ__ЗРУ__укомплектованных_оборудованием">[1]Таблица!$B$694:$B$697</definedName>
    <definedName name="_xlnm.Print_Area" localSheetId="2">' ССР 2025 '!$A$1:$H$48</definedName>
    <definedName name="_xlnm.Print_Area" localSheetId="4">' ССР 2026 '!$A$1:$H$45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7" l="1"/>
  <c r="J23" i="7"/>
  <c r="I23" i="7"/>
  <c r="H16" i="7"/>
  <c r="K15" i="7"/>
  <c r="J22" i="7"/>
  <c r="I15" i="7"/>
  <c r="H15" i="7"/>
  <c r="K6" i="7"/>
  <c r="J6" i="7"/>
  <c r="I6" i="7"/>
  <c r="H6" i="7"/>
  <c r="K26" i="7"/>
  <c r="J26" i="7"/>
  <c r="I26" i="7"/>
  <c r="H26" i="7"/>
  <c r="L26" i="7" s="1"/>
  <c r="K25" i="7"/>
  <c r="J25" i="7"/>
  <c r="I25" i="7"/>
  <c r="H25" i="7"/>
  <c r="L25" i="7" s="1"/>
  <c r="K24" i="7"/>
  <c r="J24" i="7"/>
  <c r="I24" i="7"/>
  <c r="H24" i="7"/>
  <c r="L24" i="7" s="1"/>
  <c r="K22" i="7"/>
  <c r="K19" i="7"/>
  <c r="J19" i="7"/>
  <c r="I19" i="7"/>
  <c r="H19" i="7"/>
  <c r="K18" i="7"/>
  <c r="J18" i="7"/>
  <c r="I18" i="7"/>
  <c r="H18" i="7"/>
  <c r="K17" i="7"/>
  <c r="J17" i="7"/>
  <c r="I17" i="7"/>
  <c r="H17" i="7"/>
  <c r="L12" i="7"/>
  <c r="L19" i="7" s="1"/>
  <c r="L11" i="7"/>
  <c r="L18" i="7" s="1"/>
  <c r="L10" i="7"/>
  <c r="L17" i="7" s="1"/>
  <c r="L8" i="7"/>
  <c r="L15" i="7" s="1"/>
  <c r="I16" i="7" l="1"/>
  <c r="H20" i="7"/>
  <c r="H28" i="7" s="1"/>
  <c r="J15" i="7"/>
  <c r="I22" i="7"/>
  <c r="I20" i="7"/>
  <c r="I28" i="7" s="1"/>
  <c r="H22" i="7"/>
  <c r="L22" i="7" s="1"/>
  <c r="L6" i="7"/>
  <c r="I27" i="7"/>
  <c r="I29" i="7" s="1"/>
  <c r="J27" i="7"/>
  <c r="J29" i="7" s="1"/>
  <c r="K23" i="7"/>
  <c r="K27" i="7" s="1"/>
  <c r="K29" i="7" s="1"/>
  <c r="L9" i="7"/>
  <c r="L16" i="7" s="1"/>
  <c r="L20" i="7" s="1"/>
  <c r="L28" i="7" s="1"/>
  <c r="H13" i="7"/>
  <c r="J16" i="7"/>
  <c r="H23" i="7"/>
  <c r="L5" i="7"/>
  <c r="I13" i="7"/>
  <c r="K16" i="7"/>
  <c r="K20" i="7" s="1"/>
  <c r="K28" i="7" s="1"/>
  <c r="J13" i="7"/>
  <c r="J20" i="7" l="1"/>
  <c r="J28" i="7" s="1"/>
  <c r="L23" i="7"/>
  <c r="L27" i="7" s="1"/>
  <c r="L13" i="7"/>
  <c r="H27" i="7"/>
  <c r="H29" i="7" s="1"/>
  <c r="L29" i="7" s="1"/>
  <c r="D26" i="8" l="1"/>
  <c r="C6" i="8" l="1"/>
  <c r="C6" i="7"/>
  <c r="D26" i="7"/>
  <c r="D26" i="2" l="1"/>
  <c r="C6" i="2"/>
</calcChain>
</file>

<file path=xl/sharedStrings.xml><?xml version="1.0" encoding="utf-8"?>
<sst xmlns="http://schemas.openxmlformats.org/spreadsheetml/2006/main" count="291" uniqueCount="117">
  <si>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</si>
  <si>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</si>
  <si>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</si>
  <si>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</si>
  <si>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</si>
  <si>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Реконструкция электрических сетей  0,4-10(6)кВ в ж/районах города Братска по пер.Школьный, ул.Курчатова, ул.Мамырская, ул.Тэнгинская, ул.Лазо, ул.Молодежная, ул.Чапаева, ул.Геологическая, 2-я Энергетическая, ул.Металлургов, ул.Курчатова, ул.Кольцевая, ул.Гагарина, ул. Кленовая, ул. Обручева, ул. Мира, ул.Коммунальная 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 (ВЛЗ - 0,615км, КЛ-10кВ - 1,545км, КЛ-0,4кВ - 1,5км, ВЛИ - 6,24км, замена тр-ов в ТП и замена КТПН - 24шт общей мощностью 17,25 МВА без увеличения ранее присоединенной максимальной мощности, замена масляных выключателей на вакуумные - 5 шт)</t>
  </si>
  <si>
    <t>(наименование стройки)</t>
  </si>
  <si>
    <t>№ п/п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</si>
  <si>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</si>
  <si>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</si>
  <si>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</si>
  <si>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</si>
  <si>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</si>
  <si>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</si>
  <si>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</si>
  <si>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</si>
  <si>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</si>
  <si>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</si>
  <si>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</si>
  <si>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</si>
  <si>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</si>
  <si>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</si>
  <si>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</si>
  <si>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</si>
  <si>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</si>
  <si>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</si>
  <si>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</si>
  <si>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</si>
  <si>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</si>
  <si>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</si>
  <si>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</si>
  <si>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</si>
  <si>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</si>
  <si>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</si>
  <si>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</si>
  <si>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</si>
  <si>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</si>
  <si>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</si>
  <si>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</si>
  <si>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</si>
  <si>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</si>
  <si>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</si>
  <si>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</si>
  <si>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</si>
  <si>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</si>
  <si>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</si>
  <si>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</si>
  <si>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</si>
  <si>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</si>
  <si>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</si>
  <si>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"Утвержден" "___"______________________2025г</t>
  </si>
  <si>
    <t>О 2.1.9-10  2025г Объектная смета</t>
  </si>
  <si>
    <t>Приложение № 6</t>
  </si>
  <si>
    <t>Утверждено приказом № 421 от 4 августа 2020 г. Минстроя РФ в редакции приказа № 557 от 7 июля 2022 г.</t>
  </si>
  <si>
    <t>Сводный сметный расчет сметной стоимостью 14 503,746 тыс. руб.</t>
  </si>
  <si>
    <t>Составлен в текущем уровне цен 4 кв 2024г</t>
  </si>
  <si>
    <t xml:space="preserve">Составлен в текущем уровне цен 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</si>
  <si>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</si>
  <si>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</si>
  <si>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</si>
  <si>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</si>
  <si>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всего</t>
  </si>
  <si>
    <t>Всего с учетом "тендорный к-нт"</t>
  </si>
  <si>
    <t>Сводный сметный расчет сметной стоимостью 15 044,838 тыс. руб.</t>
  </si>
  <si>
    <t>СВОДНЫЙ СМЕТНЫЙ РАСЧЕТ СТОИМОСТИ СТРОИТЕЛЬСТВА № ССРСС-О_2.1.9-10</t>
  </si>
  <si>
    <t>О 2.1.9-10  2026г Объектная смета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</si>
  <si>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</si>
  <si>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</si>
  <si>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</si>
  <si>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</si>
  <si>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</si>
  <si>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</si>
  <si>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</si>
  <si>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</si>
  <si>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</si>
  <si>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</si>
  <si>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</si>
  <si>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</si>
  <si>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</si>
  <si>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</si>
  <si>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</si>
  <si>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</si>
  <si>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</si>
  <si>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</si>
  <si>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</si>
  <si>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</si>
  <si>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</si>
  <si>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</si>
  <si>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</si>
  <si>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</si>
  <si>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</si>
  <si>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</si>
  <si>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</si>
  <si>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</si>
  <si>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</si>
  <si>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</si>
  <si>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</si>
  <si>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</si>
  <si>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</si>
  <si>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</si>
  <si>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</si>
  <si>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</si>
  <si>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</si>
  <si>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</si>
  <si>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</si>
  <si>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</si>
  <si>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</si>
  <si>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</si>
  <si>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</si>
  <si>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</si>
  <si>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</si>
  <si>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</si>
  <si>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</si>
  <si>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2026г с НДС (тыс. руб.)</t>
  </si>
  <si>
    <t>Сводка затрат в сумме в прогнозном уровне цен 2025г с НДС (тыс. руб.)</t>
  </si>
  <si>
    <t>СВОДНЫЙ СМЕТНЫЙ РАСЧЕТ СТОИМОСТИ СТРОИТЕЛЬСТВА № ССРССО_2.1.9-10</t>
  </si>
  <si>
    <t>О_2.1.9-10 Строительство электрических сетей в п.Кежемский Братского района, ул.Мира, ул. Октябрьская, ул.Ручейная, пер. Пролетарский, ул.Первомайская, ул.Железнодорожная, лесной массив в районе п.Кежемский (ВЛ - 3,26км, ВЛЗ - 2,21км, ВЛИ - 0,43км, кл-10кВ - 0,02км, ТП - 1шт: 0,1 МВА/5,92км)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</si>
</sst>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_-* #,##0.00000000\ _₽_-;\-* #,##0.00000000\ _₽_-;_-* &quot;-&quot;???\ _₽_-;_-@_-"/>
    <numFmt numFmtId="169" formatCode="0.000"/>
    <numFmt numFmtId="170" formatCode="_-* #,##0\ _₽_-;\-* #,##0\ _₽_-;_-* &quot;-&quot;??\ _₽_-;_-@_-"/>
    <numFmt numFmtId="171" formatCode="#,##0.000"/>
    <numFmt numFmtId="172" formatCode="#,##0.0"/>
    <numFmt numFmtId="173" formatCode="#,##0.0000000"/>
  </numFmts>
  <fonts count="32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1" fillId="0" borderId="0"/>
    <xf numFmtId="0" fontId="14" fillId="0" borderId="0"/>
    <xf numFmtId="43" fontId="4" fillId="0" borderId="0" applyFont="0" applyFill="0" applyBorder="0" applyAlignment="0" applyProtection="0"/>
    <xf numFmtId="0" fontId="19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0">
    <xf numFmtId="0" fontId="0" fillId="0" borderId="0" xfId="0"/>
    <xf numFmtId="0" fontId="6" fillId="0" borderId="0" xfId="1" applyFont="1" applyAlignment="1">
      <alignment horizontal="right" vertical="top"/>
    </xf>
    <xf numFmtId="0" fontId="5" fillId="0" borderId="0" xfId="2"/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11" xfId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2" fontId="5" fillId="0" borderId="0" xfId="2" applyNumberFormat="1"/>
    <xf numFmtId="0" fontId="5" fillId="0" borderId="12" xfId="1" applyBorder="1" applyAlignment="1">
      <alignment horizontal="center" vertical="center" wrapText="1"/>
    </xf>
    <xf numFmtId="2" fontId="15" fillId="0" borderId="0" xfId="6" applyNumberFormat="1" applyFont="1" applyAlignment="1">
      <alignment horizontal="center" vertical="center"/>
    </xf>
    <xf numFmtId="0" fontId="16" fillId="0" borderId="12" xfId="1" applyFont="1" applyBorder="1" applyAlignment="1">
      <alignment horizontal="left" vertical="center" wrapText="1"/>
    </xf>
    <xf numFmtId="0" fontId="5" fillId="0" borderId="13" xfId="1" applyBorder="1" applyAlignment="1">
      <alignment horizontal="center" vertical="center" wrapText="1"/>
    </xf>
    <xf numFmtId="0" fontId="5" fillId="0" borderId="14" xfId="1" applyBorder="1" applyAlignment="1">
      <alignment horizontal="center" vertical="center" wrapText="1"/>
    </xf>
    <xf numFmtId="165" fontId="16" fillId="0" borderId="14" xfId="7" applyNumberFormat="1" applyFont="1" applyFill="1" applyBorder="1" applyAlignment="1">
      <alignment vertical="center" wrapText="1"/>
    </xf>
    <xf numFmtId="43" fontId="16" fillId="0" borderId="14" xfId="7" applyFont="1" applyFill="1" applyBorder="1" applyAlignment="1">
      <alignment horizontal="center" vertical="center" wrapText="1"/>
    </xf>
    <xf numFmtId="43" fontId="16" fillId="0" borderId="14" xfId="7" applyFont="1" applyFill="1" applyBorder="1" applyAlignment="1">
      <alignment vertical="center" wrapText="1"/>
    </xf>
    <xf numFmtId="43" fontId="16" fillId="0" borderId="15" xfId="7" applyFont="1" applyFill="1" applyBorder="1" applyAlignment="1">
      <alignment vertical="center" wrapText="1"/>
    </xf>
    <xf numFmtId="0" fontId="7" fillId="0" borderId="10" xfId="1" applyFont="1" applyBorder="1" applyAlignment="1">
      <alignment horizontal="center" vertical="center"/>
    </xf>
    <xf numFmtId="164" fontId="18" fillId="0" borderId="0" xfId="1" applyNumberFormat="1" applyFont="1" applyAlignment="1">
      <alignment horizontal="left" vertical="center"/>
    </xf>
    <xf numFmtId="166" fontId="5" fillId="0" borderId="0" xfId="2" applyNumberFormat="1"/>
    <xf numFmtId="167" fontId="5" fillId="0" borderId="0" xfId="2" applyNumberFormat="1"/>
    <xf numFmtId="0" fontId="20" fillId="0" borderId="0" xfId="8" applyFont="1" applyAlignment="1">
      <alignment wrapText="1"/>
    </xf>
    <xf numFmtId="0" fontId="24" fillId="0" borderId="0" xfId="8" applyFont="1" applyAlignment="1">
      <alignment wrapText="1"/>
    </xf>
    <xf numFmtId="0" fontId="25" fillId="0" borderId="0" xfId="8" applyFont="1" applyAlignment="1">
      <alignment wrapText="1"/>
    </xf>
    <xf numFmtId="0" fontId="21" fillId="0" borderId="0" xfId="8" applyFont="1" applyAlignment="1">
      <alignment wrapText="1"/>
    </xf>
    <xf numFmtId="0" fontId="22" fillId="0" borderId="0" xfId="8" applyFont="1"/>
    <xf numFmtId="0" fontId="22" fillId="0" borderId="0" xfId="8" applyFont="1" applyAlignment="1">
      <alignment wrapText="1"/>
    </xf>
    <xf numFmtId="0" fontId="5" fillId="2" borderId="0" xfId="2" applyFill="1"/>
    <xf numFmtId="168" fontId="5" fillId="0" borderId="0" xfId="2" applyNumberFormat="1"/>
    <xf numFmtId="0" fontId="20" fillId="0" borderId="0" xfId="8" applyFont="1" applyAlignment="1">
      <alignment horizontal="right"/>
    </xf>
    <xf numFmtId="0" fontId="20" fillId="0" borderId="0" xfId="8" applyFont="1"/>
    <xf numFmtId="49" fontId="20" fillId="0" borderId="0" xfId="8" applyNumberFormat="1" applyFont="1" applyAlignment="1">
      <alignment horizontal="right"/>
    </xf>
    <xf numFmtId="0" fontId="20" fillId="0" borderId="0" xfId="8" applyFont="1" applyAlignment="1">
      <alignment horizontal="center"/>
    </xf>
    <xf numFmtId="0" fontId="21" fillId="0" borderId="0" xfId="8" applyFont="1"/>
    <xf numFmtId="0" fontId="26" fillId="0" borderId="0" xfId="8" applyFont="1" applyAlignment="1">
      <alignment horizontal="center"/>
    </xf>
    <xf numFmtId="0" fontId="17" fillId="0" borderId="0" xfId="8" applyFont="1" applyAlignment="1">
      <alignment vertical="top"/>
    </xf>
    <xf numFmtId="0" fontId="17" fillId="0" borderId="0" xfId="8" applyFont="1" applyAlignment="1">
      <alignment horizontal="center"/>
    </xf>
    <xf numFmtId="0" fontId="17" fillId="0" borderId="0" xfId="8" applyFont="1"/>
    <xf numFmtId="0" fontId="21" fillId="0" borderId="0" xfId="8" applyFont="1" applyAlignment="1">
      <alignment horizontal="left"/>
    </xf>
    <xf numFmtId="0" fontId="22" fillId="0" borderId="16" xfId="8" applyFont="1" applyBorder="1" applyAlignment="1">
      <alignment wrapText="1"/>
    </xf>
    <xf numFmtId="0" fontId="22" fillId="0" borderId="4" xfId="8" applyFont="1" applyBorder="1" applyAlignment="1">
      <alignment horizontal="center" vertical="top" wrapText="1"/>
    </xf>
    <xf numFmtId="0" fontId="27" fillId="0" borderId="0" xfId="8" applyFont="1" applyAlignment="1">
      <alignment wrapText="1"/>
    </xf>
    <xf numFmtId="0" fontId="27" fillId="0" borderId="0" xfId="8" applyFont="1"/>
    <xf numFmtId="49" fontId="22" fillId="0" borderId="4" xfId="8" applyNumberFormat="1" applyFont="1" applyBorder="1" applyAlignment="1">
      <alignment horizontal="center" vertical="top" wrapText="1"/>
    </xf>
    <xf numFmtId="0" fontId="22" fillId="0" borderId="4" xfId="8" applyFont="1" applyBorder="1" applyAlignment="1">
      <alignment horizontal="left" vertical="top" wrapText="1"/>
    </xf>
    <xf numFmtId="4" fontId="22" fillId="0" borderId="4" xfId="8" applyNumberFormat="1" applyFont="1" applyBorder="1" applyAlignment="1">
      <alignment horizontal="right" vertical="top" wrapText="1"/>
    </xf>
    <xf numFmtId="0" fontId="22" fillId="0" borderId="4" xfId="8" applyFont="1" applyBorder="1" applyAlignment="1">
      <alignment horizontal="right" vertical="top" wrapText="1"/>
    </xf>
    <xf numFmtId="0" fontId="25" fillId="0" borderId="4" xfId="8" applyFont="1" applyBorder="1"/>
    <xf numFmtId="4" fontId="25" fillId="0" borderId="4" xfId="8" applyNumberFormat="1" applyFont="1" applyBorder="1" applyAlignment="1">
      <alignment horizontal="right" vertical="top" wrapText="1"/>
    </xf>
    <xf numFmtId="4" fontId="25" fillId="0" borderId="4" xfId="8" applyNumberFormat="1" applyFont="1" applyBorder="1" applyAlignment="1">
      <alignment horizontal="right" vertical="top"/>
    </xf>
    <xf numFmtId="169" fontId="5" fillId="0" borderId="0" xfId="2" applyNumberFormat="1"/>
    <xf numFmtId="165" fontId="16" fillId="0" borderId="14" xfId="12" applyNumberFormat="1" applyFont="1" applyFill="1" applyBorder="1" applyAlignment="1">
      <alignment vertical="center" wrapText="1"/>
    </xf>
    <xf numFmtId="165" fontId="16" fillId="0" borderId="14" xfId="12" applyNumberFormat="1" applyFont="1" applyFill="1" applyBorder="1" applyAlignment="1">
      <alignment horizontal="center" vertical="center" wrapText="1"/>
    </xf>
    <xf numFmtId="165" fontId="16" fillId="0" borderId="15" xfId="12" applyNumberFormat="1" applyFont="1" applyFill="1" applyBorder="1" applyAlignment="1">
      <alignment vertical="center" wrapText="1"/>
    </xf>
    <xf numFmtId="170" fontId="5" fillId="0" borderId="0" xfId="2" applyNumberFormat="1"/>
    <xf numFmtId="0" fontId="28" fillId="0" borderId="4" xfId="3" applyFont="1" applyBorder="1" applyAlignment="1">
      <alignment horizontal="center" vertical="center" wrapText="1"/>
    </xf>
    <xf numFmtId="0" fontId="28" fillId="0" borderId="4" xfId="4" applyFont="1" applyBorder="1" applyAlignment="1">
      <alignment horizontal="center" wrapText="1"/>
    </xf>
    <xf numFmtId="49" fontId="29" fillId="3" borderId="4" xfId="3" applyNumberFormat="1" applyFont="1" applyFill="1" applyBorder="1" applyAlignment="1">
      <alignment horizontal="center" vertical="center" wrapText="1"/>
    </xf>
    <xf numFmtId="4" fontId="29" fillId="3" borderId="4" xfId="3" applyNumberFormat="1" applyFont="1" applyFill="1" applyBorder="1" applyAlignment="1">
      <alignment horizontal="right" vertical="center" wrapText="1"/>
    </xf>
    <xf numFmtId="49" fontId="28" fillId="0" borderId="4" xfId="3" applyNumberFormat="1" applyFont="1" applyBorder="1" applyAlignment="1">
      <alignment horizontal="center" vertical="center" wrapText="1"/>
    </xf>
    <xf numFmtId="171" fontId="28" fillId="0" borderId="4" xfId="3" applyNumberFormat="1" applyFont="1" applyBorder="1" applyAlignment="1">
      <alignment horizontal="right" vertical="center" wrapText="1"/>
    </xf>
    <xf numFmtId="4" fontId="28" fillId="0" borderId="4" xfId="3" applyNumberFormat="1" applyFont="1" applyBorder="1" applyAlignment="1">
      <alignment horizontal="right" vertical="center" wrapText="1"/>
    </xf>
    <xf numFmtId="4" fontId="28" fillId="0" borderId="4" xfId="3" applyNumberFormat="1" applyFont="1" applyBorder="1" applyAlignment="1">
      <alignment horizontal="center" vertical="center" wrapText="1"/>
    </xf>
    <xf numFmtId="4" fontId="29" fillId="3" borderId="4" xfId="3" applyNumberFormat="1" applyFont="1" applyFill="1" applyBorder="1" applyAlignment="1">
      <alignment horizontal="center" vertical="center" wrapText="1"/>
    </xf>
    <xf numFmtId="4" fontId="30" fillId="0" borderId="4" xfId="3" applyNumberFormat="1" applyFont="1" applyBorder="1" applyAlignment="1">
      <alignment horizontal="right" vertical="center" wrapText="1"/>
    </xf>
    <xf numFmtId="172" fontId="28" fillId="0" borderId="4" xfId="3" applyNumberFormat="1" applyFont="1" applyBorder="1" applyAlignment="1">
      <alignment horizontal="center" vertical="center" wrapText="1"/>
    </xf>
    <xf numFmtId="49" fontId="30" fillId="0" borderId="4" xfId="3" applyNumberFormat="1" applyFont="1" applyBorder="1" applyAlignment="1">
      <alignment horizontal="center" vertical="center" wrapText="1"/>
    </xf>
    <xf numFmtId="173" fontId="28" fillId="0" borderId="4" xfId="3" applyNumberFormat="1" applyFont="1" applyBorder="1" applyAlignment="1">
      <alignment horizontal="center" vertical="center" wrapText="1"/>
    </xf>
    <xf numFmtId="49" fontId="28" fillId="4" borderId="4" xfId="3" applyNumberFormat="1" applyFont="1" applyFill="1" applyBorder="1" applyAlignment="1">
      <alignment horizontal="center" vertical="center" wrapText="1"/>
    </xf>
    <xf numFmtId="4" fontId="28" fillId="4" borderId="4" xfId="3" applyNumberFormat="1" applyFont="1" applyFill="1" applyBorder="1" applyAlignment="1">
      <alignment horizontal="right" vertical="center" wrapText="1"/>
    </xf>
    <xf numFmtId="171" fontId="28" fillId="0" borderId="4" xfId="0" applyNumberFormat="1" applyFont="1" applyBorder="1" applyAlignment="1">
      <alignment horizontal="center" vertical="center" wrapText="1"/>
    </xf>
    <xf numFmtId="0" fontId="28" fillId="0" borderId="0" xfId="2" applyFont="1"/>
    <xf numFmtId="0" fontId="6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7" fillId="0" borderId="0" xfId="1" applyFont="1" applyAlignment="1">
      <alignment horizontal="left" vertical="center" wrapText="1"/>
    </xf>
    <xf numFmtId="0" fontId="28" fillId="0" borderId="3" xfId="3" applyFont="1" applyBorder="1" applyAlignment="1">
      <alignment horizontal="center" vertical="center" wrapText="1"/>
    </xf>
    <xf numFmtId="0" fontId="28" fillId="0" borderId="6" xfId="3" applyFont="1" applyBorder="1" applyAlignment="1">
      <alignment horizontal="center" vertical="center" wrapText="1"/>
    </xf>
    <xf numFmtId="49" fontId="28" fillId="0" borderId="17" xfId="3" applyNumberFormat="1" applyFont="1" applyBorder="1" applyAlignment="1">
      <alignment horizontal="center" vertical="center" wrapText="1"/>
    </xf>
    <xf numFmtId="49" fontId="28" fillId="0" borderId="18" xfId="3" applyNumberFormat="1" applyFont="1" applyBorder="1" applyAlignment="1">
      <alignment horizontal="center" vertical="center" wrapText="1"/>
    </xf>
    <xf numFmtId="49" fontId="28" fillId="0" borderId="19" xfId="3" applyNumberFormat="1" applyFont="1" applyBorder="1" applyAlignment="1">
      <alignment horizontal="center" vertical="center" wrapText="1"/>
    </xf>
    <xf numFmtId="49" fontId="28" fillId="0" borderId="20" xfId="3" applyNumberFormat="1" applyFont="1" applyBorder="1" applyAlignment="1">
      <alignment horizontal="center" vertical="center" wrapText="1"/>
    </xf>
    <xf numFmtId="0" fontId="28" fillId="0" borderId="7" xfId="3" applyFont="1" applyBorder="1" applyAlignment="1">
      <alignment horizontal="center" vertical="center" wrapText="1"/>
    </xf>
    <xf numFmtId="0" fontId="28" fillId="0" borderId="8" xfId="3" applyFont="1" applyBorder="1" applyAlignment="1">
      <alignment horizontal="center" vertical="center" wrapText="1"/>
    </xf>
    <xf numFmtId="0" fontId="28" fillId="0" borderId="9" xfId="3" applyFont="1" applyBorder="1" applyAlignment="1">
      <alignment horizontal="center" vertical="center" wrapText="1"/>
    </xf>
    <xf numFmtId="0" fontId="28" fillId="0" borderId="7" xfId="4" applyFont="1" applyBorder="1" applyAlignment="1">
      <alignment horizontal="center" wrapText="1"/>
    </xf>
    <xf numFmtId="0" fontId="28" fillId="0" borderId="9" xfId="4" applyFont="1" applyBorder="1" applyAlignment="1">
      <alignment horizontal="center" wrapText="1"/>
    </xf>
    <xf numFmtId="0" fontId="29" fillId="3" borderId="7" xfId="3" applyFont="1" applyFill="1" applyBorder="1" applyAlignment="1">
      <alignment horizontal="left" vertical="center" wrapText="1"/>
    </xf>
    <xf numFmtId="0" fontId="29" fillId="3" borderId="9" xfId="3" applyFont="1" applyFill="1" applyBorder="1" applyAlignment="1">
      <alignment horizontal="left" vertical="center" wrapText="1"/>
    </xf>
    <xf numFmtId="0" fontId="28" fillId="0" borderId="7" xfId="3" applyFont="1" applyBorder="1" applyAlignment="1">
      <alignment horizontal="left" vertical="center" wrapText="1"/>
    </xf>
    <xf numFmtId="0" fontId="28" fillId="0" borderId="9" xfId="3" applyFont="1" applyBorder="1" applyAlignment="1">
      <alignment horizontal="left" vertical="center" wrapText="1"/>
    </xf>
    <xf numFmtId="0" fontId="29" fillId="3" borderId="8" xfId="3" applyFont="1" applyFill="1" applyBorder="1" applyAlignment="1">
      <alignment horizontal="left" vertical="center" wrapText="1"/>
    </xf>
    <xf numFmtId="0" fontId="30" fillId="0" borderId="7" xfId="3" applyFont="1" applyBorder="1" applyAlignment="1">
      <alignment horizontal="left" vertical="center" wrapText="1"/>
    </xf>
    <xf numFmtId="0" fontId="30" fillId="0" borderId="9" xfId="3" applyFont="1" applyBorder="1" applyAlignment="1">
      <alignment horizontal="left" vertical="center" wrapText="1"/>
    </xf>
    <xf numFmtId="0" fontId="28" fillId="0" borderId="4" xfId="3" applyFont="1" applyBorder="1" applyAlignment="1">
      <alignment horizontal="left" vertical="center" wrapText="1"/>
    </xf>
    <xf numFmtId="0" fontId="30" fillId="0" borderId="4" xfId="3" applyFont="1" applyBorder="1" applyAlignment="1">
      <alignment horizontal="left" vertical="center" wrapText="1"/>
    </xf>
    <xf numFmtId="0" fontId="28" fillId="4" borderId="4" xfId="3" applyFont="1" applyFill="1" applyBorder="1" applyAlignment="1">
      <alignment horizontal="left" vertical="center" wrapText="1"/>
    </xf>
    <xf numFmtId="0" fontId="11" fillId="0" borderId="0" xfId="8" applyFont="1" applyAlignment="1">
      <alignment horizontal="center" vertical="center" wrapText="1"/>
    </xf>
    <xf numFmtId="0" fontId="20" fillId="0" borderId="1" xfId="8" applyFont="1" applyBorder="1" applyAlignment="1">
      <alignment horizontal="center" wrapText="1"/>
    </xf>
    <xf numFmtId="0" fontId="17" fillId="0" borderId="2" xfId="8" applyFont="1" applyBorder="1" applyAlignment="1">
      <alignment horizontal="center"/>
    </xf>
    <xf numFmtId="0" fontId="20" fillId="0" borderId="0" xfId="8" applyFont="1" applyAlignment="1">
      <alignment horizontal="center"/>
    </xf>
    <xf numFmtId="0" fontId="23" fillId="0" borderId="0" xfId="8" applyFont="1" applyAlignment="1">
      <alignment horizontal="center"/>
    </xf>
    <xf numFmtId="0" fontId="24" fillId="0" borderId="7" xfId="8" applyFont="1" applyBorder="1" applyAlignment="1">
      <alignment horizontal="left" vertical="center" wrapText="1"/>
    </xf>
    <xf numFmtId="0" fontId="24" fillId="0" borderId="8" xfId="8" applyFont="1" applyBorder="1" applyAlignment="1">
      <alignment horizontal="left" vertical="center" wrapText="1"/>
    </xf>
    <xf numFmtId="0" fontId="24" fillId="0" borderId="9" xfId="8" applyFont="1" applyBorder="1" applyAlignment="1">
      <alignment horizontal="left" vertical="center" wrapText="1"/>
    </xf>
    <xf numFmtId="0" fontId="17" fillId="0" borderId="2" xfId="8" applyFont="1" applyBorder="1" applyAlignment="1">
      <alignment horizontal="center" vertical="top"/>
    </xf>
    <xf numFmtId="0" fontId="20" fillId="0" borderId="0" xfId="8" applyFont="1" applyAlignment="1">
      <alignment wrapText="1"/>
    </xf>
    <xf numFmtId="0" fontId="22" fillId="0" borderId="3" xfId="8" applyFont="1" applyBorder="1" applyAlignment="1">
      <alignment horizontal="center" vertical="center" wrapText="1"/>
    </xf>
    <xf numFmtId="0" fontId="22" fillId="0" borderId="5" xfId="8" applyFont="1" applyBorder="1" applyAlignment="1">
      <alignment horizontal="center" vertical="center" wrapText="1"/>
    </xf>
    <xf numFmtId="0" fontId="22" fillId="0" borderId="6" xfId="8" applyFont="1" applyBorder="1" applyAlignment="1">
      <alignment horizontal="center" vertical="center" wrapText="1"/>
    </xf>
    <xf numFmtId="0" fontId="22" fillId="0" borderId="7" xfId="8" applyFont="1" applyBorder="1" applyAlignment="1">
      <alignment horizontal="center" vertical="center" wrapText="1"/>
    </xf>
    <xf numFmtId="0" fontId="22" fillId="0" borderId="8" xfId="8" applyFont="1" applyBorder="1" applyAlignment="1">
      <alignment horizontal="center" vertical="center" wrapText="1"/>
    </xf>
    <xf numFmtId="0" fontId="22" fillId="0" borderId="9" xfId="8" applyFont="1" applyBorder="1" applyAlignment="1">
      <alignment horizontal="center" vertical="center" wrapText="1"/>
    </xf>
    <xf numFmtId="0" fontId="25" fillId="0" borderId="7" xfId="8" applyFont="1" applyBorder="1" applyAlignment="1">
      <alignment horizontal="right" vertical="top" wrapText="1"/>
    </xf>
    <xf numFmtId="0" fontId="25" fillId="0" borderId="9" xfId="8" applyFont="1" applyBorder="1" applyAlignment="1">
      <alignment horizontal="right" vertical="top" wrapText="1"/>
    </xf>
    <xf numFmtId="0" fontId="21" fillId="0" borderId="7" xfId="8" applyFont="1" applyBorder="1" applyAlignment="1">
      <alignment horizontal="right" vertical="top" wrapText="1"/>
    </xf>
    <xf numFmtId="0" fontId="21" fillId="0" borderId="9" xfId="8" applyFont="1" applyBorder="1" applyAlignment="1">
      <alignment horizontal="right" vertical="top" wrapText="1"/>
    </xf>
    <xf numFmtId="0" fontId="31" fillId="0" borderId="0" xfId="1" applyFont="1" applyAlignment="1">
      <alignment horizontal="center" vertical="center" wrapText="1"/>
    </xf>
  </cellXfs>
  <cellStyles count="13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2473ABA8-87E3-4BB9-A9AD-9E38D4EDE8A6}"/>
    <cellStyle name="Финансовый 2 2 2" xfId="11" xr:uid="{74C9B453-256C-406E-AE7B-C8005DC8F480}"/>
    <cellStyle name="Финансовый 2 3" xfId="10" xr:uid="{BFA1FFFA-7AF1-4562-98F3-4D13BD472FF2}"/>
    <cellStyle name="Финансовый 2 4" xfId="12" xr:uid="{5E592D5B-1715-48D4-AEA2-5635CA93F8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530FF-809A-4935-A471-6B7D11ECA958}">
  <dimension ref="A1:M54"/>
  <sheetViews>
    <sheetView tabSelected="1" zoomScale="90" zoomScaleNormal="90" workbookViewId="0">
      <selection activeCell="C18" sqref="C18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40" style="2" customWidth="1"/>
    <col min="4" max="4" width="13.42578125" style="2" customWidth="1"/>
    <col min="5" max="5" width="10.7109375" style="2" customWidth="1"/>
    <col min="6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78" t="s">
        <v>66</v>
      </c>
      <c r="F1" s="80" t="s">
        <v>67</v>
      </c>
      <c r="G1" s="81"/>
      <c r="H1" s="84" t="s">
        <v>68</v>
      </c>
      <c r="I1" s="85"/>
      <c r="J1" s="85"/>
      <c r="K1" s="86"/>
      <c r="L1" s="78" t="s">
        <v>69</v>
      </c>
      <c r="M1" s="78" t="s">
        <v>70</v>
      </c>
    </row>
    <row r="2" spans="1:13" ht="45" x14ac:dyDescent="0.2">
      <c r="A2" s="3"/>
      <c r="B2" s="3" t="s">
        <v>0</v>
      </c>
      <c r="C2" s="20" t="s">
        <v>36</v>
      </c>
      <c r="E2" s="79"/>
      <c r="F2" s="82"/>
      <c r="G2" s="83"/>
      <c r="H2" s="58" t="s">
        <v>71</v>
      </c>
      <c r="I2" s="58" t="s">
        <v>72</v>
      </c>
      <c r="J2" s="58" t="s">
        <v>73</v>
      </c>
      <c r="K2" s="58" t="s">
        <v>74</v>
      </c>
      <c r="L2" s="79"/>
      <c r="M2" s="79"/>
    </row>
    <row r="3" spans="1:13" ht="15" x14ac:dyDescent="0.25">
      <c r="A3" s="4"/>
      <c r="B3" s="4"/>
      <c r="C3" s="4"/>
      <c r="E3" s="59">
        <v>1</v>
      </c>
      <c r="F3" s="87">
        <v>2</v>
      </c>
      <c r="G3" s="88"/>
      <c r="H3" s="59">
        <v>3</v>
      </c>
      <c r="I3" s="59">
        <v>4</v>
      </c>
      <c r="J3" s="59">
        <v>5</v>
      </c>
      <c r="K3" s="59">
        <v>6</v>
      </c>
      <c r="L3" s="59">
        <v>7</v>
      </c>
      <c r="M3" s="59">
        <v>8</v>
      </c>
    </row>
    <row r="4" spans="1:13" ht="15" x14ac:dyDescent="0.2">
      <c r="A4" s="3"/>
      <c r="B4" s="3"/>
      <c r="C4" s="3"/>
      <c r="E4" s="60" t="s">
        <v>75</v>
      </c>
      <c r="F4" s="89" t="s">
        <v>76</v>
      </c>
      <c r="G4" s="90"/>
      <c r="H4" s="61"/>
      <c r="I4" s="61"/>
      <c r="J4" s="61"/>
      <c r="K4" s="61"/>
      <c r="L4" s="61"/>
      <c r="M4" s="61"/>
    </row>
    <row r="5" spans="1:13" ht="15" x14ac:dyDescent="0.2">
      <c r="A5" s="3"/>
      <c r="B5" s="3"/>
      <c r="C5" s="3"/>
      <c r="E5" s="62" t="s">
        <v>77</v>
      </c>
      <c r="F5" s="91" t="s">
        <v>78</v>
      </c>
      <c r="G5" s="92"/>
      <c r="H5" s="63">
        <v>1002.952</v>
      </c>
      <c r="I5" s="64">
        <v>23464.722999999998</v>
      </c>
      <c r="J5" s="64">
        <v>0</v>
      </c>
      <c r="K5" s="63">
        <v>156.14499999999998</v>
      </c>
      <c r="L5" s="63">
        <f>SUM(H5:K5)</f>
        <v>24623.82</v>
      </c>
      <c r="M5" s="65" t="s">
        <v>79</v>
      </c>
    </row>
    <row r="6" spans="1:13" ht="25.5" x14ac:dyDescent="0.2">
      <c r="A6" s="3"/>
      <c r="B6" s="5" t="s">
        <v>37</v>
      </c>
      <c r="C6" s="21">
        <f>C26</f>
        <v>32712.945326292</v>
      </c>
      <c r="E6" s="62" t="s">
        <v>80</v>
      </c>
      <c r="F6" s="91" t="s">
        <v>81</v>
      </c>
      <c r="G6" s="92"/>
      <c r="H6" s="64">
        <f>H5*1.2</f>
        <v>1203.5424</v>
      </c>
      <c r="I6" s="64">
        <f t="shared" ref="I6:K6" si="0">I5*1.2</f>
        <v>28157.667599999997</v>
      </c>
      <c r="J6" s="64">
        <f t="shared" si="0"/>
        <v>0</v>
      </c>
      <c r="K6" s="64">
        <f t="shared" si="0"/>
        <v>187.37399999999997</v>
      </c>
      <c r="L6" s="64">
        <f>SUM(H6:K6)</f>
        <v>29548.583999999995</v>
      </c>
      <c r="M6" s="65" t="s">
        <v>79</v>
      </c>
    </row>
    <row r="7" spans="1:13" ht="15" x14ac:dyDescent="0.2">
      <c r="A7" s="3"/>
      <c r="B7" s="3"/>
      <c r="C7" s="3"/>
      <c r="E7" s="60" t="s">
        <v>95</v>
      </c>
      <c r="F7" s="89" t="s">
        <v>82</v>
      </c>
      <c r="G7" s="93"/>
      <c r="H7" s="93"/>
      <c r="I7" s="90"/>
      <c r="J7" s="61"/>
      <c r="K7" s="61"/>
      <c r="L7" s="61"/>
      <c r="M7" s="66"/>
    </row>
    <row r="8" spans="1:13" ht="15" x14ac:dyDescent="0.2">
      <c r="A8" s="4"/>
      <c r="B8" s="4"/>
      <c r="C8" s="4"/>
      <c r="E8" s="62" t="s">
        <v>96</v>
      </c>
      <c r="F8" s="91" t="s">
        <v>83</v>
      </c>
      <c r="G8" s="92"/>
      <c r="H8" s="63">
        <v>435.25200000000001</v>
      </c>
      <c r="I8" s="63">
        <v>11573.427</v>
      </c>
      <c r="J8" s="63">
        <v>0</v>
      </c>
      <c r="K8" s="63">
        <v>77.775999999999996</v>
      </c>
      <c r="L8" s="73">
        <f>SUM(H8:K8)</f>
        <v>12086.455</v>
      </c>
      <c r="M8" s="65" t="s">
        <v>79</v>
      </c>
    </row>
    <row r="9" spans="1:13" ht="15" x14ac:dyDescent="0.2">
      <c r="A9" s="3"/>
      <c r="B9" s="3"/>
      <c r="C9" s="3"/>
      <c r="E9" s="62" t="s">
        <v>97</v>
      </c>
      <c r="F9" s="91" t="s">
        <v>84</v>
      </c>
      <c r="G9" s="92"/>
      <c r="H9" s="63">
        <v>567.70000000000005</v>
      </c>
      <c r="I9" s="63">
        <v>11891.296</v>
      </c>
      <c r="J9" s="63">
        <v>0</v>
      </c>
      <c r="K9" s="63">
        <v>78.369</v>
      </c>
      <c r="L9" s="73">
        <f>SUM(H9:K9)</f>
        <v>12537.365000000002</v>
      </c>
      <c r="M9" s="65" t="s">
        <v>79</v>
      </c>
    </row>
    <row r="10" spans="1:13" ht="15" x14ac:dyDescent="0.2">
      <c r="A10" s="3"/>
      <c r="B10" s="6" t="s">
        <v>49</v>
      </c>
      <c r="C10" s="3"/>
      <c r="E10" s="62" t="s">
        <v>98</v>
      </c>
      <c r="F10" s="91" t="s">
        <v>85</v>
      </c>
      <c r="G10" s="92"/>
      <c r="H10" s="63"/>
      <c r="I10" s="63"/>
      <c r="J10" s="63"/>
      <c r="K10" s="63"/>
      <c r="L10" s="73">
        <f t="shared" ref="L10:L12" si="1">SUM(H10:K10)</f>
        <v>0</v>
      </c>
      <c r="M10" s="65" t="s">
        <v>79</v>
      </c>
    </row>
    <row r="11" spans="1:13" ht="15" x14ac:dyDescent="0.2">
      <c r="A11" s="3"/>
      <c r="B11" s="3"/>
      <c r="C11" s="3"/>
      <c r="E11" s="62" t="s">
        <v>99</v>
      </c>
      <c r="F11" s="91" t="s">
        <v>86</v>
      </c>
      <c r="G11" s="92"/>
      <c r="H11" s="63"/>
      <c r="I11" s="63"/>
      <c r="J11" s="63"/>
      <c r="K11" s="63"/>
      <c r="L11" s="73">
        <f t="shared" si="1"/>
        <v>0</v>
      </c>
      <c r="M11" s="65" t="s">
        <v>79</v>
      </c>
    </row>
    <row r="12" spans="1:13" ht="15.75" x14ac:dyDescent="0.2">
      <c r="A12" s="7"/>
      <c r="B12" s="75" t="s">
        <v>38</v>
      </c>
      <c r="C12" s="75"/>
      <c r="E12" s="62" t="s">
        <v>100</v>
      </c>
      <c r="F12" s="91" t="s">
        <v>87</v>
      </c>
      <c r="G12" s="92"/>
      <c r="H12" s="63"/>
      <c r="I12" s="63"/>
      <c r="J12" s="63"/>
      <c r="K12" s="63"/>
      <c r="L12" s="73">
        <f t="shared" si="1"/>
        <v>0</v>
      </c>
      <c r="M12" s="65" t="s">
        <v>79</v>
      </c>
    </row>
    <row r="13" spans="1:13" ht="15" x14ac:dyDescent="0.2">
      <c r="A13" s="3"/>
      <c r="B13" s="3"/>
      <c r="C13" s="3"/>
      <c r="E13" s="62"/>
      <c r="F13" s="94" t="s">
        <v>88</v>
      </c>
      <c r="G13" s="95"/>
      <c r="H13" s="67">
        <f>SUM(H8:H12)</f>
        <v>1002.952</v>
      </c>
      <c r="I13" s="67">
        <f>SUM(I8:I12)</f>
        <v>23464.722999999998</v>
      </c>
      <c r="J13" s="67">
        <f>SUM(J8:J12)</f>
        <v>0</v>
      </c>
      <c r="K13" s="67">
        <f>SUM(K8:K12)</f>
        <v>156.14499999999998</v>
      </c>
      <c r="L13" s="67">
        <f>SUM(L8:L12)</f>
        <v>24623.82</v>
      </c>
      <c r="M13" s="65" t="s">
        <v>79</v>
      </c>
    </row>
    <row r="14" spans="1:13" ht="59.25" customHeight="1" x14ac:dyDescent="0.25">
      <c r="A14" s="3"/>
      <c r="B14" s="119" t="s">
        <v>116</v>
      </c>
      <c r="C14" s="119"/>
      <c r="D14" s="74"/>
      <c r="E14" s="60" t="s">
        <v>101</v>
      </c>
      <c r="F14" s="89" t="s">
        <v>89</v>
      </c>
      <c r="G14" s="93"/>
      <c r="H14" s="93"/>
      <c r="I14" s="93"/>
      <c r="J14" s="90"/>
      <c r="K14" s="61"/>
      <c r="L14" s="61"/>
      <c r="M14" s="66"/>
    </row>
    <row r="15" spans="1:13" ht="15" x14ac:dyDescent="0.2">
      <c r="A15" s="4"/>
      <c r="B15" s="76" t="s">
        <v>6</v>
      </c>
      <c r="C15" s="76"/>
      <c r="E15" s="62" t="s">
        <v>102</v>
      </c>
      <c r="F15" s="96" t="s">
        <v>83</v>
      </c>
      <c r="G15" s="96"/>
      <c r="H15" s="64">
        <f>H8*$M$15/100</f>
        <v>469.20165600000001</v>
      </c>
      <c r="I15" s="64">
        <f t="shared" ref="I15:L15" si="2">I8*$M$15/100</f>
        <v>12476.154305999999</v>
      </c>
      <c r="J15" s="64">
        <f t="shared" si="2"/>
        <v>0</v>
      </c>
      <c r="K15" s="64">
        <f t="shared" si="2"/>
        <v>83.842528000000001</v>
      </c>
      <c r="L15" s="64">
        <f t="shared" si="2"/>
        <v>13029.198489999999</v>
      </c>
      <c r="M15" s="68">
        <v>107.8</v>
      </c>
    </row>
    <row r="16" spans="1:13" ht="15" x14ac:dyDescent="0.2">
      <c r="A16" s="3"/>
      <c r="B16" s="3"/>
      <c r="C16" s="3"/>
      <c r="E16" s="62" t="s">
        <v>103</v>
      </c>
      <c r="F16" s="96" t="s">
        <v>84</v>
      </c>
      <c r="G16" s="96"/>
      <c r="H16" s="64">
        <f>H9*$M$15/100*$M$16/100</f>
        <v>644.41557180000007</v>
      </c>
      <c r="I16" s="64">
        <f>I9*$M$15/100*$M$16/100</f>
        <v>13498.214393664</v>
      </c>
      <c r="J16" s="64">
        <f t="shared" ref="J16:L16" si="3">J9*$M$15/100*$M$16/100</f>
        <v>0</v>
      </c>
      <c r="K16" s="64">
        <f t="shared" si="3"/>
        <v>88.959316446000017</v>
      </c>
      <c r="L16" s="64">
        <f t="shared" si="3"/>
        <v>14231.589281910001</v>
      </c>
      <c r="M16" s="68">
        <v>105.3</v>
      </c>
    </row>
    <row r="17" spans="1:13" ht="15.75" x14ac:dyDescent="0.2">
      <c r="A17" s="3"/>
      <c r="B17" s="3"/>
      <c r="C17" s="3"/>
      <c r="D17" s="12"/>
      <c r="E17" s="62" t="s">
        <v>104</v>
      </c>
      <c r="F17" s="96" t="s">
        <v>85</v>
      </c>
      <c r="G17" s="96"/>
      <c r="H17" s="64">
        <f>H10*$M$15/100*$M$16/100*$M$17/100</f>
        <v>0</v>
      </c>
      <c r="I17" s="64">
        <f t="shared" ref="I17:L17" si="4">I10*$M$15/100*$M$16/100*$M$17/100</f>
        <v>0</v>
      </c>
      <c r="J17" s="64">
        <f t="shared" si="4"/>
        <v>0</v>
      </c>
      <c r="K17" s="64">
        <f t="shared" si="4"/>
        <v>0</v>
      </c>
      <c r="L17" s="64">
        <f t="shared" si="4"/>
        <v>0</v>
      </c>
      <c r="M17" s="68">
        <v>104.4</v>
      </c>
    </row>
    <row r="18" spans="1:13" ht="28.5" x14ac:dyDescent="0.2">
      <c r="A18" s="8" t="s">
        <v>7</v>
      </c>
      <c r="B18" s="11" t="s">
        <v>39</v>
      </c>
      <c r="C18" s="14" t="s">
        <v>40</v>
      </c>
      <c r="D18" s="12"/>
      <c r="E18" s="62" t="s">
        <v>105</v>
      </c>
      <c r="F18" s="96" t="s">
        <v>86</v>
      </c>
      <c r="G18" s="96"/>
      <c r="H18" s="64">
        <f>H11*$M$15/100*$M$16/100*$M$17/100*$M$18/100</f>
        <v>0</v>
      </c>
      <c r="I18" s="64">
        <f t="shared" ref="I18:L18" si="5">I11*$M$15/100*$M$16/100*$M$17/100*$M$18/100</f>
        <v>0</v>
      </c>
      <c r="J18" s="64">
        <f t="shared" si="5"/>
        <v>0</v>
      </c>
      <c r="K18" s="64">
        <f t="shared" si="5"/>
        <v>0</v>
      </c>
      <c r="L18" s="64">
        <f t="shared" si="5"/>
        <v>0</v>
      </c>
      <c r="M18" s="68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62" t="s">
        <v>106</v>
      </c>
      <c r="F19" s="96" t="s">
        <v>87</v>
      </c>
      <c r="G19" s="96"/>
      <c r="H19" s="64">
        <f>H12*$M$15/100*$M$16/100*$M$17/100*$M$18/100*$M$19/100</f>
        <v>0</v>
      </c>
      <c r="I19" s="64">
        <f t="shared" ref="I19:L19" si="6">I12*$M$15/100*$M$16/100*$M$17/100*$M$18/100*$M$19/100</f>
        <v>0</v>
      </c>
      <c r="J19" s="64">
        <f t="shared" si="6"/>
        <v>0</v>
      </c>
      <c r="K19" s="64">
        <f t="shared" si="6"/>
        <v>0</v>
      </c>
      <c r="L19" s="64">
        <f t="shared" si="6"/>
        <v>0</v>
      </c>
      <c r="M19" s="68">
        <v>104.4</v>
      </c>
    </row>
    <row r="20" spans="1:13" ht="15" x14ac:dyDescent="0.2">
      <c r="A20" s="9">
        <v>1</v>
      </c>
      <c r="B20" s="13" t="s">
        <v>41</v>
      </c>
      <c r="C20" s="16">
        <v>24623.82</v>
      </c>
      <c r="D20" s="22"/>
      <c r="E20" s="69"/>
      <c r="F20" s="97" t="s">
        <v>88</v>
      </c>
      <c r="G20" s="97"/>
      <c r="H20" s="67">
        <f>SUM(H15:H19)</f>
        <v>1113.6172278000001</v>
      </c>
      <c r="I20" s="67">
        <f t="shared" ref="I20:K20" si="7">SUM(I15:I19)</f>
        <v>25974.368699663999</v>
      </c>
      <c r="J20" s="67">
        <f t="shared" si="7"/>
        <v>0</v>
      </c>
      <c r="K20" s="67">
        <f t="shared" si="7"/>
        <v>172.80184444600002</v>
      </c>
      <c r="L20" s="67">
        <f>SUM(L15:L19)</f>
        <v>27260.78777191</v>
      </c>
      <c r="M20" s="70"/>
    </row>
    <row r="21" spans="1:13" ht="15" x14ac:dyDescent="0.2">
      <c r="A21" s="9">
        <v>1.1000000000000001</v>
      </c>
      <c r="B21" s="13" t="s">
        <v>42</v>
      </c>
      <c r="C21" s="16">
        <v>23464.722999999998</v>
      </c>
      <c r="D21" s="23"/>
      <c r="E21" s="60" t="s">
        <v>107</v>
      </c>
      <c r="F21" s="89" t="s">
        <v>92</v>
      </c>
      <c r="G21" s="93"/>
      <c r="H21" s="93"/>
      <c r="I21" s="93"/>
      <c r="J21" s="90"/>
      <c r="K21" s="64"/>
      <c r="L21" s="64"/>
      <c r="M21" s="70"/>
    </row>
    <row r="22" spans="1:13" ht="15" x14ac:dyDescent="0.2">
      <c r="A22" s="9">
        <v>1.2</v>
      </c>
      <c r="B22" s="13" t="s">
        <v>43</v>
      </c>
      <c r="C22" s="16">
        <v>0</v>
      </c>
      <c r="D22" s="23"/>
      <c r="E22" s="62" t="s">
        <v>108</v>
      </c>
      <c r="F22" s="96" t="s">
        <v>83</v>
      </c>
      <c r="G22" s="96"/>
      <c r="H22" s="64">
        <f>H8*$M$22/100*1.2</f>
        <v>563.04198719999999</v>
      </c>
      <c r="I22" s="64">
        <f t="shared" ref="I22:K22" si="8">I8*$M$22/100*1.2</f>
        <v>14971.385167199998</v>
      </c>
      <c r="J22" s="64">
        <f t="shared" si="8"/>
        <v>0</v>
      </c>
      <c r="K22" s="64">
        <f t="shared" si="8"/>
        <v>100.6110336</v>
      </c>
      <c r="L22" s="64">
        <f>SUM(H22:K22)</f>
        <v>15635.038187999999</v>
      </c>
      <c r="M22" s="68">
        <v>107.8</v>
      </c>
    </row>
    <row r="23" spans="1:13" ht="15" x14ac:dyDescent="0.2">
      <c r="A23" s="9">
        <v>1.3</v>
      </c>
      <c r="B23" s="13" t="s">
        <v>44</v>
      </c>
      <c r="C23" s="16">
        <v>1159.097</v>
      </c>
      <c r="D23" s="23"/>
      <c r="E23" s="62" t="s">
        <v>109</v>
      </c>
      <c r="F23" s="96" t="s">
        <v>84</v>
      </c>
      <c r="G23" s="96"/>
      <c r="H23" s="64">
        <f>H9*$M$22/100*$M$23/100*1.2</f>
        <v>773.2986861600001</v>
      </c>
      <c r="I23" s="64">
        <f t="shared" ref="I23:K23" si="9">I9*$M$22/100*$M$23/100*1.2</f>
        <v>16197.857272396799</v>
      </c>
      <c r="J23" s="64">
        <f t="shared" si="9"/>
        <v>0</v>
      </c>
      <c r="K23" s="64">
        <f t="shared" si="9"/>
        <v>106.75117973520001</v>
      </c>
      <c r="L23" s="64">
        <f t="shared" ref="L23:L26" si="10">SUM(H23:K23)</f>
        <v>17077.907138292001</v>
      </c>
      <c r="M23" s="68">
        <v>105.3</v>
      </c>
    </row>
    <row r="24" spans="1:13" ht="15" x14ac:dyDescent="0.2">
      <c r="A24" s="9">
        <v>2</v>
      </c>
      <c r="B24" s="13" t="s">
        <v>45</v>
      </c>
      <c r="C24" s="16">
        <v>29548.583999999999</v>
      </c>
      <c r="E24" s="62" t="s">
        <v>110</v>
      </c>
      <c r="F24" s="96" t="s">
        <v>85</v>
      </c>
      <c r="G24" s="96"/>
      <c r="H24" s="64">
        <f>H10*$M$22/100*$M$23/100*$M$24/100*1.2</f>
        <v>0</v>
      </c>
      <c r="I24" s="64">
        <f t="shared" ref="I24:K24" si="11">I10*$M$22/100*$M$23/100*$M$24/100*1.2</f>
        <v>0</v>
      </c>
      <c r="J24" s="64">
        <f t="shared" si="11"/>
        <v>0</v>
      </c>
      <c r="K24" s="64">
        <f t="shared" si="11"/>
        <v>0</v>
      </c>
      <c r="L24" s="64">
        <f t="shared" si="10"/>
        <v>0</v>
      </c>
      <c r="M24" s="68">
        <v>104.4</v>
      </c>
    </row>
    <row r="25" spans="1:13" ht="15" x14ac:dyDescent="0.2">
      <c r="A25" s="9">
        <v>2.1</v>
      </c>
      <c r="B25" s="13" t="s">
        <v>46</v>
      </c>
      <c r="C25" s="16">
        <v>4924.7640000000001</v>
      </c>
      <c r="E25" s="62" t="s">
        <v>111</v>
      </c>
      <c r="F25" s="96" t="s">
        <v>86</v>
      </c>
      <c r="G25" s="96"/>
      <c r="H25" s="64">
        <f>H11*$M$22/100*$M$23/100*$M$24/100*$M$25/100*1.2</f>
        <v>0</v>
      </c>
      <c r="I25" s="64">
        <f t="shared" ref="I25:K25" si="12">I11*$M$22/100*$M$23/100*$M$24/100*$M$25/100*1.2</f>
        <v>0</v>
      </c>
      <c r="J25" s="64">
        <f t="shared" si="12"/>
        <v>0</v>
      </c>
      <c r="K25" s="64">
        <f t="shared" si="12"/>
        <v>0</v>
      </c>
      <c r="L25" s="64">
        <f t="shared" si="10"/>
        <v>0</v>
      </c>
      <c r="M25" s="68">
        <v>104.4</v>
      </c>
    </row>
    <row r="26" spans="1:13" ht="24" x14ac:dyDescent="0.2">
      <c r="A26" s="9">
        <v>3</v>
      </c>
      <c r="B26" s="13" t="s">
        <v>47</v>
      </c>
      <c r="C26" s="16">
        <v>32712.945326292</v>
      </c>
      <c r="D26" s="57">
        <f>C26/1.2</f>
        <v>27260.78777191</v>
      </c>
      <c r="E26" s="62" t="s">
        <v>112</v>
      </c>
      <c r="F26" s="96" t="s">
        <v>87</v>
      </c>
      <c r="G26" s="96"/>
      <c r="H26" s="64">
        <f>H12*$M$22/100*$M$23/100*$M$24/100*$M$25/100*$M$26/100*1.2</f>
        <v>0</v>
      </c>
      <c r="I26" s="64">
        <f t="shared" ref="I26:K26" si="13">I12*$M$22/100*$M$23/100*$M$24/100*$M$25/100*$M$26/100*1.2</f>
        <v>0</v>
      </c>
      <c r="J26" s="64">
        <f t="shared" si="13"/>
        <v>0</v>
      </c>
      <c r="K26" s="64">
        <f t="shared" si="13"/>
        <v>0</v>
      </c>
      <c r="L26" s="64">
        <f t="shared" si="10"/>
        <v>0</v>
      </c>
      <c r="M26" s="68">
        <v>104.4</v>
      </c>
    </row>
    <row r="27" spans="1:13" ht="15" x14ac:dyDescent="0.2">
      <c r="A27" s="3"/>
      <c r="C27" s="3"/>
      <c r="E27" s="62"/>
      <c r="F27" s="97" t="s">
        <v>88</v>
      </c>
      <c r="G27" s="97"/>
      <c r="H27" s="67">
        <f>SUM(H22:H26)</f>
        <v>1336.34067336</v>
      </c>
      <c r="I27" s="67">
        <f t="shared" ref="I27:K27" si="14">SUM(I22:I26)</f>
        <v>31169.242439596797</v>
      </c>
      <c r="J27" s="67">
        <f t="shared" si="14"/>
        <v>0</v>
      </c>
      <c r="K27" s="67">
        <f t="shared" si="14"/>
        <v>207.36221333520001</v>
      </c>
      <c r="L27" s="67">
        <f>SUM(L22:L26)</f>
        <v>32712.945326292</v>
      </c>
      <c r="M27" s="70"/>
    </row>
    <row r="28" spans="1:13" ht="25.5" customHeight="1" x14ac:dyDescent="0.2">
      <c r="A28" s="77" t="s">
        <v>48</v>
      </c>
      <c r="B28" s="77"/>
      <c r="C28" s="77"/>
      <c r="E28" s="71" t="s">
        <v>90</v>
      </c>
      <c r="F28" s="98" t="s">
        <v>93</v>
      </c>
      <c r="G28" s="98"/>
      <c r="H28" s="72">
        <f>H20</f>
        <v>1113.6172278000001</v>
      </c>
      <c r="I28" s="72">
        <f t="shared" ref="I28" si="15">I20</f>
        <v>25974.368699663999</v>
      </c>
      <c r="J28" s="72">
        <f>J20</f>
        <v>0</v>
      </c>
      <c r="K28" s="72">
        <f>K20</f>
        <v>172.80184444600002</v>
      </c>
      <c r="L28" s="72">
        <f>L20</f>
        <v>27260.78777191</v>
      </c>
      <c r="M28" s="65" t="s">
        <v>79</v>
      </c>
    </row>
    <row r="29" spans="1:13" ht="15" x14ac:dyDescent="0.2">
      <c r="E29" s="71" t="s">
        <v>91</v>
      </c>
      <c r="F29" s="98" t="s">
        <v>94</v>
      </c>
      <c r="G29" s="98"/>
      <c r="H29" s="72">
        <f>H27</f>
        <v>1336.34067336</v>
      </c>
      <c r="I29" s="72">
        <f t="shared" ref="I29:K29" si="16">I27</f>
        <v>31169.242439596797</v>
      </c>
      <c r="J29" s="72">
        <f t="shared" si="16"/>
        <v>0</v>
      </c>
      <c r="K29" s="72">
        <f t="shared" si="16"/>
        <v>207.36221333520001</v>
      </c>
      <c r="L29" s="72">
        <f>SUM(H29:K29)</f>
        <v>32712.945326291996</v>
      </c>
      <c r="M29" s="65" t="s">
        <v>79</v>
      </c>
    </row>
    <row r="31" spans="1:13" ht="15" customHeight="1" x14ac:dyDescent="0.2"/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F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15.8554687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114</v>
      </c>
      <c r="C6" s="21">
        <f>C26</f>
        <v>15635.038188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75" t="s">
        <v>38</v>
      </c>
      <c r="C12" s="75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119" t="s">
        <v>116</v>
      </c>
      <c r="C14" s="119"/>
    </row>
    <row r="15" spans="1:3" ht="15" x14ac:dyDescent="0.2">
      <c r="A15" s="4"/>
      <c r="B15" s="76" t="s">
        <v>6</v>
      </c>
      <c r="C15" s="76"/>
    </row>
    <row r="16" spans="1:3" ht="15" x14ac:dyDescent="0.2">
      <c r="A16" s="3"/>
      <c r="B16" s="3"/>
      <c r="C16" s="3"/>
    </row>
    <row r="17" spans="1:6" ht="15.75" x14ac:dyDescent="0.2">
      <c r="A17" s="3"/>
      <c r="B17" s="3"/>
      <c r="C17" s="3"/>
      <c r="D17" s="12"/>
    </row>
    <row r="18" spans="1:6" ht="28.5" x14ac:dyDescent="0.2">
      <c r="A18" s="8" t="s">
        <v>7</v>
      </c>
      <c r="B18" s="11" t="s">
        <v>39</v>
      </c>
      <c r="C18" s="14" t="s">
        <v>40</v>
      </c>
      <c r="D18" s="12"/>
    </row>
    <row r="19" spans="1:6" ht="15.75" x14ac:dyDescent="0.2">
      <c r="A19" s="8">
        <v>1</v>
      </c>
      <c r="B19" s="11">
        <v>2</v>
      </c>
      <c r="C19" s="15">
        <v>3</v>
      </c>
      <c r="D19" s="12"/>
    </row>
    <row r="20" spans="1:6" x14ac:dyDescent="0.2">
      <c r="A20" s="9">
        <v>1</v>
      </c>
      <c r="B20" s="13" t="s">
        <v>41</v>
      </c>
      <c r="C20" s="16">
        <v>12086.455</v>
      </c>
      <c r="D20" s="22"/>
    </row>
    <row r="21" spans="1:6" x14ac:dyDescent="0.2">
      <c r="A21" s="9">
        <v>1.1000000000000001</v>
      </c>
      <c r="B21" s="13" t="s">
        <v>42</v>
      </c>
      <c r="C21" s="17">
        <v>11573.427</v>
      </c>
      <c r="D21" s="23"/>
    </row>
    <row r="22" spans="1:6" x14ac:dyDescent="0.2">
      <c r="A22" s="9">
        <v>1.2</v>
      </c>
      <c r="B22" s="13" t="s">
        <v>43</v>
      </c>
      <c r="C22" s="17">
        <v>0</v>
      </c>
      <c r="D22" s="23"/>
    </row>
    <row r="23" spans="1:6" x14ac:dyDescent="0.2">
      <c r="A23" s="9">
        <v>1.3</v>
      </c>
      <c r="B23" s="13" t="s">
        <v>44</v>
      </c>
      <c r="C23" s="17">
        <v>513.02800000000002</v>
      </c>
      <c r="D23" s="23"/>
    </row>
    <row r="24" spans="1:6" x14ac:dyDescent="0.2">
      <c r="A24" s="9">
        <v>2</v>
      </c>
      <c r="B24" s="13" t="s">
        <v>45</v>
      </c>
      <c r="C24" s="17">
        <v>14503.745999999999</v>
      </c>
    </row>
    <row r="25" spans="1:6" x14ac:dyDescent="0.2">
      <c r="A25" s="9">
        <v>2.1</v>
      </c>
      <c r="B25" s="13" t="s">
        <v>46</v>
      </c>
      <c r="C25" s="18">
        <v>2417.2910000000002</v>
      </c>
      <c r="E25" s="30"/>
    </row>
    <row r="26" spans="1:6" ht="24" x14ac:dyDescent="0.2">
      <c r="A26" s="9">
        <v>3</v>
      </c>
      <c r="B26" s="13" t="s">
        <v>47</v>
      </c>
      <c r="C26" s="19">
        <v>15635.038188</v>
      </c>
      <c r="D26" s="23">
        <f>C26/1.2</f>
        <v>13029.198490000001</v>
      </c>
      <c r="E26" s="53"/>
      <c r="F26" s="31"/>
    </row>
    <row r="27" spans="1:6" ht="15" x14ac:dyDescent="0.2">
      <c r="A27" s="3"/>
      <c r="C27" s="3"/>
    </row>
    <row r="28" spans="1:6" ht="25.5" customHeight="1" x14ac:dyDescent="0.2">
      <c r="A28" s="77" t="s">
        <v>48</v>
      </c>
      <c r="B28" s="77"/>
      <c r="C28" s="77"/>
    </row>
    <row r="31" spans="1:6" ht="15" customHeight="1" x14ac:dyDescent="0.2"/>
    <row r="32" spans="1:6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FD160-3195-4AD1-AD60-ABF8BC74C2A0}">
  <sheetPr>
    <pageSetUpPr fitToPage="1"/>
  </sheetPr>
  <dimension ref="A1:BB48"/>
  <sheetViews>
    <sheetView topLeftCell="A10" zoomScale="80" zoomScaleNormal="80" workbookViewId="0">
      <selection activeCell="B16" sqref="B16:G16"/>
    </sheetView>
  </sheetViews>
  <sheetFormatPr defaultColWidth="9.140625" defaultRowHeight="11.25" customHeight="1" x14ac:dyDescent="0.2"/>
  <cols>
    <col min="1" max="1" width="6.7109375" style="28" customWidth="1"/>
    <col min="2" max="2" width="22.28515625" style="28" customWidth="1"/>
    <col min="3" max="3" width="34.28515625" style="28" customWidth="1"/>
    <col min="4" max="8" width="19.85546875" style="28" customWidth="1"/>
    <col min="9" max="13" width="113.7109375" style="29" customWidth="1"/>
    <col min="14" max="19" width="136" style="29" customWidth="1"/>
    <col min="20" max="26" width="155.85546875" style="29" customWidth="1"/>
    <col min="27" max="27" width="162.5703125" style="29" customWidth="1"/>
    <col min="28" max="30" width="56.5703125" style="29" customWidth="1"/>
    <col min="31" max="32" width="54.140625" style="29" customWidth="1"/>
    <col min="33" max="40" width="79.42578125" style="29" customWidth="1"/>
    <col min="41" max="44" width="83.140625" style="29" customWidth="1"/>
    <col min="45" max="48" width="79.42578125" style="29" customWidth="1"/>
    <col min="49" max="50" width="54.140625" style="29" customWidth="1"/>
    <col min="51" max="54" width="79.42578125" style="29" customWidth="1"/>
    <col min="55" max="16384" width="9.140625" style="28"/>
  </cols>
  <sheetData>
    <row r="1" spans="1:19" x14ac:dyDescent="0.2">
      <c r="H1" s="32" t="s">
        <v>52</v>
      </c>
    </row>
    <row r="2" spans="1:19" x14ac:dyDescent="0.2">
      <c r="A2" s="33"/>
      <c r="B2" s="33"/>
      <c r="C2" s="33"/>
      <c r="D2" s="33"/>
      <c r="E2" s="33"/>
      <c r="F2" s="33"/>
      <c r="G2" s="33"/>
      <c r="H2" s="34" t="s">
        <v>53</v>
      </c>
    </row>
    <row r="3" spans="1:19" x14ac:dyDescent="0.2">
      <c r="A3" s="33"/>
      <c r="B3" s="33"/>
      <c r="C3" s="33"/>
      <c r="D3" s="33"/>
      <c r="E3" s="33"/>
      <c r="F3" s="33"/>
      <c r="G3" s="33"/>
      <c r="H3" s="32"/>
    </row>
    <row r="4" spans="1:19" x14ac:dyDescent="0.2">
      <c r="A4" s="33"/>
      <c r="B4" s="33" t="s">
        <v>0</v>
      </c>
      <c r="C4" s="100" t="s">
        <v>36</v>
      </c>
      <c r="D4" s="100"/>
      <c r="E4" s="100"/>
      <c r="F4" s="100"/>
      <c r="G4" s="100"/>
      <c r="H4" s="33"/>
      <c r="I4" s="24" t="s">
        <v>1</v>
      </c>
      <c r="J4" s="24" t="s">
        <v>2</v>
      </c>
      <c r="K4" s="24" t="s">
        <v>2</v>
      </c>
      <c r="L4" s="24" t="s">
        <v>2</v>
      </c>
      <c r="M4" s="24" t="s">
        <v>2</v>
      </c>
    </row>
    <row r="5" spans="1:19" ht="10.5" customHeight="1" x14ac:dyDescent="0.2">
      <c r="A5" s="33"/>
      <c r="B5" s="33"/>
      <c r="C5" s="101" t="s">
        <v>3</v>
      </c>
      <c r="D5" s="101"/>
      <c r="E5" s="101"/>
      <c r="F5" s="101"/>
      <c r="G5" s="101"/>
      <c r="H5" s="33"/>
    </row>
    <row r="6" spans="1:19" ht="17.25" customHeight="1" x14ac:dyDescent="0.2">
      <c r="A6" s="33"/>
      <c r="B6" s="33" t="s">
        <v>50</v>
      </c>
      <c r="C6" s="35"/>
      <c r="D6" s="35"/>
      <c r="E6" s="35"/>
      <c r="F6" s="35"/>
      <c r="G6" s="35"/>
      <c r="H6" s="33"/>
    </row>
    <row r="7" spans="1:19" ht="17.25" customHeight="1" x14ac:dyDescent="0.2">
      <c r="A7" s="33"/>
      <c r="B7" s="33"/>
      <c r="C7" s="35"/>
      <c r="D7" s="35"/>
      <c r="E7" s="35"/>
      <c r="F7" s="35"/>
      <c r="G7" s="35"/>
      <c r="H7" s="33"/>
    </row>
    <row r="8" spans="1:19" ht="17.25" customHeight="1" x14ac:dyDescent="0.2">
      <c r="A8" s="33"/>
      <c r="B8" s="36" t="s">
        <v>54</v>
      </c>
      <c r="C8" s="35"/>
      <c r="D8" s="35"/>
      <c r="E8" s="35"/>
      <c r="F8" s="35"/>
      <c r="G8" s="35"/>
      <c r="H8" s="33"/>
    </row>
    <row r="9" spans="1:19" ht="17.25" customHeight="1" x14ac:dyDescent="0.2">
      <c r="A9" s="33"/>
      <c r="B9" s="33"/>
      <c r="C9" s="102"/>
      <c r="D9" s="102"/>
      <c r="E9" s="102"/>
      <c r="F9" s="102"/>
      <c r="G9" s="102"/>
      <c r="H9" s="33"/>
    </row>
    <row r="10" spans="1:19" ht="11.25" customHeight="1" x14ac:dyDescent="0.25">
      <c r="A10" s="37"/>
      <c r="B10" s="37"/>
      <c r="C10" s="101" t="s">
        <v>4</v>
      </c>
      <c r="D10" s="101"/>
      <c r="E10" s="101"/>
      <c r="F10" s="101"/>
      <c r="G10" s="101"/>
      <c r="H10" s="37"/>
    </row>
    <row r="11" spans="1:19" ht="11.25" customHeight="1" x14ac:dyDescent="0.25">
      <c r="A11" s="37"/>
      <c r="B11" s="37"/>
      <c r="C11" s="35"/>
      <c r="D11" s="35"/>
      <c r="E11" s="35"/>
      <c r="F11" s="35"/>
      <c r="G11" s="35"/>
      <c r="H11" s="37"/>
    </row>
    <row r="12" spans="1:19" ht="18" x14ac:dyDescent="0.25">
      <c r="A12" s="37"/>
      <c r="B12" s="103" t="s">
        <v>115</v>
      </c>
      <c r="C12" s="103"/>
      <c r="D12" s="103"/>
      <c r="E12" s="103"/>
      <c r="F12" s="103"/>
      <c r="G12" s="103"/>
      <c r="H12" s="37"/>
    </row>
    <row r="13" spans="1:19" ht="11.25" customHeight="1" x14ac:dyDescent="0.25">
      <c r="A13" s="37"/>
      <c r="B13" s="37"/>
      <c r="C13" s="35"/>
      <c r="D13" s="35"/>
      <c r="E13" s="35"/>
      <c r="F13" s="35"/>
      <c r="G13" s="35"/>
      <c r="H13" s="37"/>
    </row>
    <row r="14" spans="1:19" ht="11.25" customHeight="1" x14ac:dyDescent="0.25">
      <c r="A14" s="37"/>
      <c r="B14" s="37"/>
      <c r="C14" s="35"/>
      <c r="D14" s="35"/>
      <c r="E14" s="35"/>
      <c r="F14" s="35"/>
      <c r="G14" s="35"/>
      <c r="H14" s="37"/>
    </row>
    <row r="15" spans="1:19" ht="11.25" customHeight="1" x14ac:dyDescent="0.25">
      <c r="A15" s="37"/>
      <c r="B15" s="37"/>
      <c r="C15" s="35"/>
      <c r="D15" s="35"/>
      <c r="E15" s="35"/>
      <c r="F15" s="35"/>
      <c r="G15" s="35"/>
      <c r="H15" s="37"/>
    </row>
    <row r="16" spans="1:19" ht="36" customHeight="1" x14ac:dyDescent="0.2">
      <c r="A16" s="24"/>
      <c r="B16" s="99" t="s">
        <v>116</v>
      </c>
      <c r="C16" s="99"/>
      <c r="D16" s="99"/>
      <c r="E16" s="99"/>
      <c r="F16" s="99"/>
      <c r="G16" s="99"/>
      <c r="H16" s="24"/>
      <c r="N16" s="24" t="s">
        <v>5</v>
      </c>
      <c r="O16" s="24" t="s">
        <v>2</v>
      </c>
      <c r="P16" s="24" t="s">
        <v>2</v>
      </c>
      <c r="Q16" s="24" t="s">
        <v>2</v>
      </c>
      <c r="R16" s="24" t="s">
        <v>2</v>
      </c>
      <c r="S16" s="24" t="s">
        <v>2</v>
      </c>
    </row>
    <row r="17" spans="1:54" ht="13.5" customHeight="1" x14ac:dyDescent="0.2">
      <c r="A17" s="38"/>
      <c r="B17" s="107" t="s">
        <v>6</v>
      </c>
      <c r="C17" s="107"/>
      <c r="D17" s="107"/>
      <c r="E17" s="107"/>
      <c r="F17" s="107"/>
      <c r="G17" s="107"/>
      <c r="H17" s="38"/>
    </row>
    <row r="18" spans="1:54" ht="9.75" customHeight="1" x14ac:dyDescent="0.2">
      <c r="A18" s="33"/>
      <c r="B18" s="33"/>
      <c r="C18" s="33"/>
      <c r="D18" s="39"/>
      <c r="E18" s="39"/>
      <c r="F18" s="39"/>
      <c r="G18" s="40"/>
      <c r="H18" s="40"/>
    </row>
    <row r="19" spans="1:54" x14ac:dyDescent="0.2">
      <c r="A19" s="41"/>
      <c r="B19" s="108" t="s">
        <v>55</v>
      </c>
      <c r="C19" s="108"/>
      <c r="D19" s="108"/>
      <c r="E19" s="108"/>
      <c r="F19" s="108"/>
      <c r="G19" s="108"/>
      <c r="H19" s="108"/>
      <c r="T19" s="24" t="s">
        <v>56</v>
      </c>
      <c r="U19" s="24" t="s">
        <v>2</v>
      </c>
      <c r="V19" s="24" t="s">
        <v>2</v>
      </c>
      <c r="W19" s="24" t="s">
        <v>2</v>
      </c>
      <c r="X19" s="24" t="s">
        <v>2</v>
      </c>
      <c r="Y19" s="24" t="s">
        <v>2</v>
      </c>
      <c r="Z19" s="24" t="s">
        <v>2</v>
      </c>
    </row>
    <row r="20" spans="1:54" ht="9.75" customHeight="1" x14ac:dyDescent="0.2">
      <c r="A20" s="33"/>
      <c r="B20" s="33"/>
      <c r="C20" s="33"/>
      <c r="D20" s="35"/>
      <c r="E20" s="35"/>
      <c r="F20" s="35"/>
      <c r="G20" s="35"/>
      <c r="H20" s="35"/>
    </row>
    <row r="21" spans="1:54" ht="16.5" customHeight="1" x14ac:dyDescent="0.2">
      <c r="A21" s="109" t="s">
        <v>7</v>
      </c>
      <c r="B21" s="109" t="s">
        <v>57</v>
      </c>
      <c r="C21" s="109" t="s">
        <v>58</v>
      </c>
      <c r="D21" s="112" t="s">
        <v>59</v>
      </c>
      <c r="E21" s="113"/>
      <c r="F21" s="113"/>
      <c r="G21" s="113"/>
      <c r="H21" s="114"/>
      <c r="I21" s="42"/>
    </row>
    <row r="22" spans="1:54" ht="58.5" customHeight="1" x14ac:dyDescent="0.2">
      <c r="A22" s="110"/>
      <c r="B22" s="110"/>
      <c r="C22" s="110"/>
      <c r="D22" s="109" t="s">
        <v>60</v>
      </c>
      <c r="E22" s="109" t="s">
        <v>8</v>
      </c>
      <c r="F22" s="109" t="s">
        <v>9</v>
      </c>
      <c r="G22" s="109" t="s">
        <v>10</v>
      </c>
      <c r="H22" s="109" t="s">
        <v>61</v>
      </c>
      <c r="I22" s="42"/>
    </row>
    <row r="23" spans="1:54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42"/>
    </row>
    <row r="24" spans="1:54" x14ac:dyDescent="0.2">
      <c r="A24" s="43">
        <v>1</v>
      </c>
      <c r="B24" s="43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2"/>
    </row>
    <row r="25" spans="1:54" s="45" customFormat="1" ht="14.25" x14ac:dyDescent="0.2">
      <c r="A25" s="104" t="s">
        <v>11</v>
      </c>
      <c r="B25" s="105"/>
      <c r="C25" s="105"/>
      <c r="D25" s="105"/>
      <c r="E25" s="105"/>
      <c r="F25" s="105"/>
      <c r="G25" s="105"/>
      <c r="H25" s="106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25" t="s">
        <v>11</v>
      </c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</row>
    <row r="26" spans="1:54" s="45" customFormat="1" ht="14.25" x14ac:dyDescent="0.2">
      <c r="A26" s="46" t="s">
        <v>12</v>
      </c>
      <c r="B26" s="47" t="s">
        <v>13</v>
      </c>
      <c r="C26" s="47" t="s">
        <v>51</v>
      </c>
      <c r="D26" s="48">
        <v>16687.645</v>
      </c>
      <c r="E26" s="48"/>
      <c r="F26" s="48"/>
      <c r="G26" s="48"/>
      <c r="H26" s="48">
        <v>16687.645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25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</row>
    <row r="27" spans="1:54" s="45" customFormat="1" ht="14.25" x14ac:dyDescent="0.2">
      <c r="A27" s="47"/>
      <c r="B27" s="47"/>
      <c r="C27" s="49" t="s">
        <v>62</v>
      </c>
      <c r="D27" s="48">
        <v>11573.427</v>
      </c>
      <c r="E27" s="48"/>
      <c r="F27" s="48"/>
      <c r="G27" s="48"/>
      <c r="H27" s="48">
        <v>11573.427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25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</row>
    <row r="28" spans="1:54" s="45" customFormat="1" ht="22.5" x14ac:dyDescent="0.2">
      <c r="A28" s="50"/>
      <c r="B28" s="115" t="s">
        <v>14</v>
      </c>
      <c r="C28" s="116"/>
      <c r="D28" s="51">
        <v>11573.427</v>
      </c>
      <c r="E28" s="51"/>
      <c r="F28" s="52"/>
      <c r="G28" s="52"/>
      <c r="H28" s="52">
        <v>11573.427</v>
      </c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25"/>
      <c r="AB28" s="26" t="s">
        <v>14</v>
      </c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</row>
    <row r="29" spans="1:54" s="45" customFormat="1" ht="14.25" x14ac:dyDescent="0.2">
      <c r="A29" s="104" t="s">
        <v>15</v>
      </c>
      <c r="B29" s="105"/>
      <c r="C29" s="105"/>
      <c r="D29" s="105"/>
      <c r="E29" s="105"/>
      <c r="F29" s="105"/>
      <c r="G29" s="105"/>
      <c r="H29" s="106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25" t="s">
        <v>15</v>
      </c>
      <c r="AB29" s="26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</row>
    <row r="30" spans="1:54" s="45" customFormat="1" ht="14.25" x14ac:dyDescent="0.2">
      <c r="A30" s="50"/>
      <c r="B30" s="117" t="s">
        <v>16</v>
      </c>
      <c r="C30" s="118"/>
      <c r="D30" s="51">
        <v>11573.427</v>
      </c>
      <c r="E30" s="51"/>
      <c r="F30" s="52"/>
      <c r="G30" s="52"/>
      <c r="H30" s="52">
        <v>11573.427</v>
      </c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25"/>
      <c r="AB30" s="26"/>
      <c r="AC30" s="27" t="s">
        <v>16</v>
      </c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</row>
    <row r="31" spans="1:54" s="45" customFormat="1" ht="14.25" x14ac:dyDescent="0.2">
      <c r="A31" s="104" t="s">
        <v>17</v>
      </c>
      <c r="B31" s="105"/>
      <c r="C31" s="105"/>
      <c r="D31" s="105"/>
      <c r="E31" s="105"/>
      <c r="F31" s="105"/>
      <c r="G31" s="105"/>
      <c r="H31" s="106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25" t="s">
        <v>17</v>
      </c>
      <c r="AB31" s="26"/>
      <c r="AC31" s="27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</row>
    <row r="32" spans="1:54" s="45" customFormat="1" ht="14.25" x14ac:dyDescent="0.2">
      <c r="A32" s="50"/>
      <c r="B32" s="117" t="s">
        <v>18</v>
      </c>
      <c r="C32" s="118"/>
      <c r="D32" s="51">
        <v>11573.427</v>
      </c>
      <c r="E32" s="51"/>
      <c r="F32" s="52"/>
      <c r="G32" s="52"/>
      <c r="H32" s="52">
        <v>11573.427</v>
      </c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25"/>
      <c r="AB32" s="26"/>
      <c r="AC32" s="27" t="s">
        <v>18</v>
      </c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</row>
    <row r="33" spans="1:54" s="45" customFormat="1" ht="14.25" x14ac:dyDescent="0.2">
      <c r="A33" s="104" t="s">
        <v>19</v>
      </c>
      <c r="B33" s="105"/>
      <c r="C33" s="105"/>
      <c r="D33" s="105"/>
      <c r="E33" s="105"/>
      <c r="F33" s="105"/>
      <c r="G33" s="105"/>
      <c r="H33" s="106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25" t="s">
        <v>19</v>
      </c>
      <c r="AB33" s="26"/>
      <c r="AC33" s="27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</row>
    <row r="34" spans="1:54" s="45" customFormat="1" ht="14.25" x14ac:dyDescent="0.2">
      <c r="A34" s="46" t="s">
        <v>20</v>
      </c>
      <c r="B34" s="47"/>
      <c r="C34" s="47" t="s">
        <v>21</v>
      </c>
      <c r="D34" s="48"/>
      <c r="E34" s="48"/>
      <c r="F34" s="48"/>
      <c r="G34" s="48">
        <v>112.145</v>
      </c>
      <c r="H34" s="48">
        <v>112.145</v>
      </c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25"/>
      <c r="AB34" s="26"/>
      <c r="AC34" s="27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</row>
    <row r="35" spans="1:54" s="45" customFormat="1" ht="14.25" x14ac:dyDescent="0.2">
      <c r="A35" s="47"/>
      <c r="B35" s="47"/>
      <c r="C35" s="49" t="s">
        <v>62</v>
      </c>
      <c r="D35" s="48"/>
      <c r="E35" s="48"/>
      <c r="F35" s="48"/>
      <c r="G35" s="48">
        <v>77.775999999999996</v>
      </c>
      <c r="H35" s="48">
        <v>77.775999999999996</v>
      </c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25"/>
      <c r="AB35" s="26"/>
      <c r="AC35" s="27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</row>
    <row r="36" spans="1:54" s="45" customFormat="1" ht="14.25" x14ac:dyDescent="0.2">
      <c r="A36" s="50"/>
      <c r="B36" s="115" t="s">
        <v>22</v>
      </c>
      <c r="C36" s="116"/>
      <c r="D36" s="51"/>
      <c r="E36" s="51"/>
      <c r="F36" s="52"/>
      <c r="G36" s="52">
        <v>77.775999999999996</v>
      </c>
      <c r="H36" s="52">
        <v>77.775999999999996</v>
      </c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25"/>
      <c r="AB36" s="26" t="s">
        <v>22</v>
      </c>
      <c r="AC36" s="27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</row>
    <row r="37" spans="1:54" s="45" customFormat="1" ht="14.25" x14ac:dyDescent="0.2">
      <c r="A37" s="50"/>
      <c r="B37" s="117" t="s">
        <v>23</v>
      </c>
      <c r="C37" s="118"/>
      <c r="D37" s="51">
        <v>11573.427</v>
      </c>
      <c r="E37" s="51"/>
      <c r="F37" s="52"/>
      <c r="G37" s="52">
        <v>77.775999999999996</v>
      </c>
      <c r="H37" s="52">
        <v>11651.203</v>
      </c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25"/>
      <c r="AB37" s="26"/>
      <c r="AC37" s="27" t="s">
        <v>23</v>
      </c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</row>
    <row r="38" spans="1:54" s="45" customFormat="1" ht="48" x14ac:dyDescent="0.2">
      <c r="A38" s="104" t="s">
        <v>24</v>
      </c>
      <c r="B38" s="105"/>
      <c r="C38" s="105"/>
      <c r="D38" s="105"/>
      <c r="E38" s="105"/>
      <c r="F38" s="105"/>
      <c r="G38" s="105"/>
      <c r="H38" s="106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25" t="s">
        <v>24</v>
      </c>
      <c r="AB38" s="26"/>
      <c r="AC38" s="27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</row>
    <row r="39" spans="1:54" s="45" customFormat="1" ht="14.25" x14ac:dyDescent="0.2">
      <c r="A39" s="46" t="s">
        <v>25</v>
      </c>
      <c r="B39" s="47"/>
      <c r="C39" s="47" t="s">
        <v>26</v>
      </c>
      <c r="D39" s="48"/>
      <c r="E39" s="48"/>
      <c r="F39" s="48"/>
      <c r="G39" s="48">
        <v>627.58699999999999</v>
      </c>
      <c r="H39" s="48">
        <v>627.58699999999999</v>
      </c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25"/>
      <c r="AB39" s="26"/>
      <c r="AC39" s="27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</row>
    <row r="40" spans="1:54" s="45" customFormat="1" ht="14.25" x14ac:dyDescent="0.2">
      <c r="A40" s="47"/>
      <c r="B40" s="47"/>
      <c r="C40" s="49" t="s">
        <v>62</v>
      </c>
      <c r="D40" s="48"/>
      <c r="E40" s="48"/>
      <c r="F40" s="48"/>
      <c r="G40" s="48">
        <v>435.25200000000001</v>
      </c>
      <c r="H40" s="48">
        <v>435.25200000000001</v>
      </c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25"/>
      <c r="AB40" s="26"/>
      <c r="AC40" s="27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</row>
    <row r="41" spans="1:54" s="45" customFormat="1" ht="112.5" x14ac:dyDescent="0.2">
      <c r="A41" s="50"/>
      <c r="B41" s="115" t="s">
        <v>27</v>
      </c>
      <c r="C41" s="116"/>
      <c r="D41" s="51"/>
      <c r="E41" s="51"/>
      <c r="F41" s="52"/>
      <c r="G41" s="52">
        <v>435.25200000000001</v>
      </c>
      <c r="H41" s="52">
        <v>435.25200000000001</v>
      </c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25"/>
      <c r="AB41" s="26" t="s">
        <v>27</v>
      </c>
      <c r="AC41" s="27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</row>
    <row r="42" spans="1:54" s="45" customFormat="1" ht="14.25" x14ac:dyDescent="0.2">
      <c r="A42" s="50"/>
      <c r="B42" s="117" t="s">
        <v>28</v>
      </c>
      <c r="C42" s="118"/>
      <c r="D42" s="51">
        <v>11573.427</v>
      </c>
      <c r="E42" s="51"/>
      <c r="F42" s="52"/>
      <c r="G42" s="52">
        <v>513.02800000000002</v>
      </c>
      <c r="H42" s="52">
        <v>12086.455</v>
      </c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25"/>
      <c r="AB42" s="26"/>
      <c r="AC42" s="27" t="s">
        <v>28</v>
      </c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</row>
    <row r="43" spans="1:54" s="45" customFormat="1" ht="14.25" x14ac:dyDescent="0.2">
      <c r="A43" s="104" t="s">
        <v>29</v>
      </c>
      <c r="B43" s="105"/>
      <c r="C43" s="105"/>
      <c r="D43" s="105"/>
      <c r="E43" s="105"/>
      <c r="F43" s="105"/>
      <c r="G43" s="105"/>
      <c r="H43" s="106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25" t="s">
        <v>29</v>
      </c>
      <c r="AB43" s="26"/>
      <c r="AC43" s="27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</row>
    <row r="44" spans="1:54" s="45" customFormat="1" ht="14.25" x14ac:dyDescent="0.2">
      <c r="A44" s="50"/>
      <c r="B44" s="117" t="s">
        <v>30</v>
      </c>
      <c r="C44" s="118"/>
      <c r="D44" s="51">
        <v>11573.427</v>
      </c>
      <c r="E44" s="51"/>
      <c r="F44" s="52"/>
      <c r="G44" s="52">
        <v>513.02800000000002</v>
      </c>
      <c r="H44" s="52">
        <v>12086.455</v>
      </c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25"/>
      <c r="AB44" s="26"/>
      <c r="AC44" s="27" t="s">
        <v>30</v>
      </c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</row>
    <row r="45" spans="1:54" s="45" customFormat="1" ht="14.25" x14ac:dyDescent="0.2">
      <c r="A45" s="104" t="s">
        <v>31</v>
      </c>
      <c r="B45" s="105"/>
      <c r="C45" s="105"/>
      <c r="D45" s="105"/>
      <c r="E45" s="105"/>
      <c r="F45" s="105"/>
      <c r="G45" s="105"/>
      <c r="H45" s="106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25" t="s">
        <v>31</v>
      </c>
      <c r="AB45" s="26"/>
      <c r="AC45" s="27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</row>
    <row r="46" spans="1:54" s="45" customFormat="1" ht="14.25" x14ac:dyDescent="0.2">
      <c r="A46" s="46" t="s">
        <v>12</v>
      </c>
      <c r="B46" s="47" t="s">
        <v>32</v>
      </c>
      <c r="C46" s="47" t="s">
        <v>33</v>
      </c>
      <c r="D46" s="48">
        <v>2314.6849999999999</v>
      </c>
      <c r="E46" s="48"/>
      <c r="F46" s="48"/>
      <c r="G46" s="48">
        <v>102.60599999999999</v>
      </c>
      <c r="H46" s="48">
        <v>2417.2910000000002</v>
      </c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25"/>
      <c r="AB46" s="26"/>
      <c r="AC46" s="27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</row>
    <row r="47" spans="1:54" s="45" customFormat="1" ht="14.25" x14ac:dyDescent="0.2">
      <c r="A47" s="50"/>
      <c r="B47" s="115" t="s">
        <v>34</v>
      </c>
      <c r="C47" s="116"/>
      <c r="D47" s="51">
        <v>2314.6849999999999</v>
      </c>
      <c r="E47" s="51"/>
      <c r="F47" s="52"/>
      <c r="G47" s="52">
        <v>102.60599999999999</v>
      </c>
      <c r="H47" s="52">
        <v>2417.2910000000002</v>
      </c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25"/>
      <c r="AB47" s="26" t="s">
        <v>34</v>
      </c>
      <c r="AC47" s="27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</row>
    <row r="48" spans="1:54" s="45" customFormat="1" ht="14.25" x14ac:dyDescent="0.2">
      <c r="A48" s="50"/>
      <c r="B48" s="117" t="s">
        <v>35</v>
      </c>
      <c r="C48" s="118"/>
      <c r="D48" s="51">
        <v>13888.111999999999</v>
      </c>
      <c r="E48" s="51"/>
      <c r="F48" s="52"/>
      <c r="G48" s="52">
        <v>615.63400000000001</v>
      </c>
      <c r="H48" s="52">
        <v>14503.745999999999</v>
      </c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25"/>
      <c r="AB48" s="26"/>
      <c r="AC48" s="27"/>
      <c r="AD48" s="27" t="s">
        <v>35</v>
      </c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</row>
  </sheetData>
  <mergeCells count="34">
    <mergeCell ref="B48:C48"/>
    <mergeCell ref="B32:C32"/>
    <mergeCell ref="A33:H33"/>
    <mergeCell ref="B36:C36"/>
    <mergeCell ref="B37:C37"/>
    <mergeCell ref="A38:H38"/>
    <mergeCell ref="B41:C41"/>
    <mergeCell ref="B42:C42"/>
    <mergeCell ref="A43:H43"/>
    <mergeCell ref="B44:C44"/>
    <mergeCell ref="A45:H45"/>
    <mergeCell ref="B47:C47"/>
    <mergeCell ref="A31:H31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8:C28"/>
    <mergeCell ref="A29:H29"/>
    <mergeCell ref="B30:C30"/>
    <mergeCell ref="B16:G16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F57AA-E04E-41F5-8DD3-00D48CC39EFB}">
  <dimension ref="A1:D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20" t="s">
        <v>36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113</v>
      </c>
      <c r="C6" s="21">
        <f>C26</f>
        <v>17077.907138292001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49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75" t="s">
        <v>38</v>
      </c>
      <c r="C12" s="75"/>
    </row>
    <row r="13" spans="1:3" ht="15" x14ac:dyDescent="0.2">
      <c r="A13" s="3"/>
      <c r="B13" s="3"/>
      <c r="C13" s="3"/>
    </row>
    <row r="14" spans="1:3" ht="39.75" customHeight="1" x14ac:dyDescent="0.2">
      <c r="A14" s="3"/>
      <c r="B14" s="119" t="s">
        <v>116</v>
      </c>
      <c r="C14" s="119"/>
    </row>
    <row r="15" spans="1:3" ht="15" x14ac:dyDescent="0.2">
      <c r="A15" s="4"/>
      <c r="B15" s="76" t="s">
        <v>6</v>
      </c>
      <c r="C15" s="76"/>
    </row>
    <row r="16" spans="1:3" ht="15" x14ac:dyDescent="0.2">
      <c r="A16" s="3"/>
      <c r="B16" s="3"/>
      <c r="C16" s="3"/>
    </row>
    <row r="17" spans="1:4" ht="15.75" x14ac:dyDescent="0.2">
      <c r="A17" s="3"/>
      <c r="B17" s="3"/>
      <c r="C17" s="3"/>
      <c r="D17" s="12"/>
    </row>
    <row r="18" spans="1:4" ht="28.5" x14ac:dyDescent="0.2">
      <c r="A18" s="8" t="s">
        <v>7</v>
      </c>
      <c r="B18" s="11" t="s">
        <v>39</v>
      </c>
      <c r="C18" s="14" t="s">
        <v>40</v>
      </c>
      <c r="D18" s="12"/>
    </row>
    <row r="19" spans="1:4" ht="15.75" x14ac:dyDescent="0.2">
      <c r="A19" s="8">
        <v>1</v>
      </c>
      <c r="B19" s="11">
        <v>2</v>
      </c>
      <c r="C19" s="15">
        <v>3</v>
      </c>
      <c r="D19" s="12"/>
    </row>
    <row r="20" spans="1:4" x14ac:dyDescent="0.2">
      <c r="A20" s="9">
        <v>1</v>
      </c>
      <c r="B20" s="13" t="s">
        <v>41</v>
      </c>
      <c r="C20" s="54">
        <v>12537.365</v>
      </c>
      <c r="D20" s="22"/>
    </row>
    <row r="21" spans="1:4" x14ac:dyDescent="0.2">
      <c r="A21" s="9">
        <v>1.1000000000000001</v>
      </c>
      <c r="B21" s="13" t="s">
        <v>42</v>
      </c>
      <c r="C21" s="55">
        <v>11891.296</v>
      </c>
      <c r="D21" s="23"/>
    </row>
    <row r="22" spans="1:4" x14ac:dyDescent="0.2">
      <c r="A22" s="9">
        <v>1.2</v>
      </c>
      <c r="B22" s="13" t="s">
        <v>43</v>
      </c>
      <c r="C22" s="55">
        <v>0</v>
      </c>
      <c r="D22" s="23"/>
    </row>
    <row r="23" spans="1:4" x14ac:dyDescent="0.2">
      <c r="A23" s="9">
        <v>1.3</v>
      </c>
      <c r="B23" s="13" t="s">
        <v>44</v>
      </c>
      <c r="C23" s="55">
        <v>646.06899999999996</v>
      </c>
      <c r="D23" s="23"/>
    </row>
    <row r="24" spans="1:4" x14ac:dyDescent="0.2">
      <c r="A24" s="9">
        <v>2</v>
      </c>
      <c r="B24" s="13" t="s">
        <v>45</v>
      </c>
      <c r="C24" s="55">
        <v>15044.838</v>
      </c>
    </row>
    <row r="25" spans="1:4" x14ac:dyDescent="0.2">
      <c r="A25" s="9">
        <v>2.1</v>
      </c>
      <c r="B25" s="13" t="s">
        <v>46</v>
      </c>
      <c r="C25" s="54">
        <v>2507.473</v>
      </c>
    </row>
    <row r="26" spans="1:4" ht="24" x14ac:dyDescent="0.2">
      <c r="A26" s="9">
        <v>3</v>
      </c>
      <c r="B26" s="13" t="s">
        <v>47</v>
      </c>
      <c r="C26" s="56">
        <v>17077.907138292001</v>
      </c>
      <c r="D26" s="57">
        <f>C26/1.2</f>
        <v>14231.589281910001</v>
      </c>
    </row>
    <row r="27" spans="1:4" ht="15" x14ac:dyDescent="0.2">
      <c r="A27" s="3"/>
      <c r="C27" s="3"/>
    </row>
    <row r="28" spans="1:4" ht="25.5" customHeight="1" x14ac:dyDescent="0.2">
      <c r="A28" s="77" t="s">
        <v>48</v>
      </c>
      <c r="B28" s="77"/>
      <c r="C28" s="77"/>
    </row>
    <row r="31" spans="1:4" ht="15" customHeight="1" x14ac:dyDescent="0.2"/>
    <row r="32" spans="1:4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1E9B0-A941-43E2-83D0-6489350CBD8D}">
  <sheetPr>
    <pageSetUpPr fitToPage="1"/>
  </sheetPr>
  <dimension ref="A1:BB45"/>
  <sheetViews>
    <sheetView topLeftCell="A7" workbookViewId="0">
      <selection activeCell="D26" sqref="D26"/>
    </sheetView>
  </sheetViews>
  <sheetFormatPr defaultColWidth="9.140625" defaultRowHeight="11.25" customHeight="1" x14ac:dyDescent="0.2"/>
  <cols>
    <col min="1" max="1" width="6.7109375" style="28" customWidth="1"/>
    <col min="2" max="2" width="22.28515625" style="28" customWidth="1"/>
    <col min="3" max="3" width="34.28515625" style="28" customWidth="1"/>
    <col min="4" max="8" width="19.85546875" style="28" customWidth="1"/>
    <col min="9" max="13" width="113.7109375" style="29" customWidth="1"/>
    <col min="14" max="19" width="136" style="29" customWidth="1"/>
    <col min="20" max="26" width="155.85546875" style="29" customWidth="1"/>
    <col min="27" max="27" width="162.5703125" style="29" customWidth="1"/>
    <col min="28" max="30" width="56.5703125" style="29" customWidth="1"/>
    <col min="31" max="32" width="54.140625" style="29" customWidth="1"/>
    <col min="33" max="40" width="79.42578125" style="29" customWidth="1"/>
    <col min="41" max="44" width="83.140625" style="29" customWidth="1"/>
    <col min="45" max="46" width="79.42578125" style="29" customWidth="1"/>
    <col min="47" max="47" width="3.140625" style="29" customWidth="1"/>
    <col min="48" max="48" width="4" style="29" customWidth="1"/>
    <col min="49" max="49" width="3.7109375" style="29" customWidth="1"/>
    <col min="50" max="50" width="2.7109375" style="29" customWidth="1"/>
    <col min="51" max="51" width="3.85546875" style="29" customWidth="1"/>
    <col min="52" max="52" width="7" style="29" customWidth="1"/>
    <col min="53" max="53" width="8.42578125" style="29" customWidth="1"/>
    <col min="54" max="54" width="13" style="29" customWidth="1"/>
    <col min="55" max="16384" width="9.140625" style="28"/>
  </cols>
  <sheetData>
    <row r="1" spans="1:19" x14ac:dyDescent="0.2">
      <c r="H1" s="32" t="s">
        <v>52</v>
      </c>
    </row>
    <row r="2" spans="1:19" x14ac:dyDescent="0.2">
      <c r="A2" s="33"/>
      <c r="B2" s="33"/>
      <c r="C2" s="33"/>
      <c r="D2" s="33"/>
      <c r="E2" s="33"/>
      <c r="F2" s="33"/>
      <c r="G2" s="33"/>
      <c r="H2" s="34" t="s">
        <v>53</v>
      </c>
    </row>
    <row r="3" spans="1:19" x14ac:dyDescent="0.2">
      <c r="A3" s="33"/>
      <c r="B3" s="33"/>
      <c r="C3" s="33"/>
      <c r="D3" s="33"/>
      <c r="E3" s="33"/>
      <c r="F3" s="33"/>
      <c r="G3" s="33"/>
      <c r="H3" s="32"/>
    </row>
    <row r="4" spans="1:19" x14ac:dyDescent="0.2">
      <c r="A4" s="33"/>
      <c r="B4" s="33" t="s">
        <v>0</v>
      </c>
      <c r="C4" s="100" t="s">
        <v>36</v>
      </c>
      <c r="D4" s="100"/>
      <c r="E4" s="100"/>
      <c r="F4" s="100"/>
      <c r="G4" s="100"/>
      <c r="H4" s="33"/>
      <c r="I4" s="24" t="s">
        <v>1</v>
      </c>
      <c r="J4" s="24" t="s">
        <v>2</v>
      </c>
      <c r="K4" s="24" t="s">
        <v>2</v>
      </c>
      <c r="L4" s="24" t="s">
        <v>2</v>
      </c>
      <c r="M4" s="24" t="s">
        <v>2</v>
      </c>
    </row>
    <row r="5" spans="1:19" ht="10.5" customHeight="1" x14ac:dyDescent="0.2">
      <c r="A5" s="33"/>
      <c r="B5" s="33"/>
      <c r="C5" s="101" t="s">
        <v>3</v>
      </c>
      <c r="D5" s="101"/>
      <c r="E5" s="101"/>
      <c r="F5" s="101"/>
      <c r="G5" s="101"/>
      <c r="H5" s="33"/>
    </row>
    <row r="6" spans="1:19" ht="17.25" customHeight="1" x14ac:dyDescent="0.2">
      <c r="A6" s="33"/>
      <c r="B6" s="33" t="s">
        <v>50</v>
      </c>
      <c r="C6" s="35"/>
      <c r="D6" s="35"/>
      <c r="E6" s="35"/>
      <c r="F6" s="35"/>
      <c r="G6" s="35"/>
      <c r="H6" s="33"/>
    </row>
    <row r="7" spans="1:19" ht="17.25" customHeight="1" x14ac:dyDescent="0.2">
      <c r="A7" s="33"/>
      <c r="B7" s="33"/>
      <c r="C7" s="35"/>
      <c r="D7" s="35"/>
      <c r="E7" s="35"/>
      <c r="F7" s="35"/>
      <c r="G7" s="35"/>
      <c r="H7" s="33"/>
    </row>
    <row r="8" spans="1:19" ht="17.25" customHeight="1" x14ac:dyDescent="0.2">
      <c r="A8" s="33"/>
      <c r="B8" s="36" t="s">
        <v>63</v>
      </c>
      <c r="C8" s="35"/>
      <c r="D8" s="35"/>
      <c r="E8" s="35"/>
      <c r="F8" s="35"/>
      <c r="G8" s="35"/>
      <c r="H8" s="33"/>
    </row>
    <row r="9" spans="1:19" ht="17.25" customHeight="1" x14ac:dyDescent="0.2">
      <c r="A9" s="33"/>
      <c r="B9" s="33"/>
      <c r="C9" s="102"/>
      <c r="D9" s="102"/>
      <c r="E9" s="102"/>
      <c r="F9" s="102"/>
      <c r="G9" s="102"/>
      <c r="H9" s="33"/>
    </row>
    <row r="10" spans="1:19" ht="11.25" customHeight="1" x14ac:dyDescent="0.25">
      <c r="A10" s="37"/>
      <c r="B10" s="37"/>
      <c r="C10" s="101" t="s">
        <v>4</v>
      </c>
      <c r="D10" s="101"/>
      <c r="E10" s="101"/>
      <c r="F10" s="101"/>
      <c r="G10" s="101"/>
      <c r="H10" s="37"/>
    </row>
    <row r="11" spans="1:19" ht="11.25" customHeight="1" x14ac:dyDescent="0.25">
      <c r="A11" s="37"/>
      <c r="B11" s="37"/>
      <c r="C11" s="35"/>
      <c r="D11" s="35"/>
      <c r="E11" s="35"/>
      <c r="F11" s="35"/>
      <c r="G11" s="35"/>
      <c r="H11" s="37"/>
    </row>
    <row r="12" spans="1:19" ht="18" x14ac:dyDescent="0.25">
      <c r="A12" s="37"/>
      <c r="B12" s="103" t="s">
        <v>64</v>
      </c>
      <c r="C12" s="103"/>
      <c r="D12" s="103"/>
      <c r="E12" s="103"/>
      <c r="F12" s="103"/>
      <c r="G12" s="103"/>
      <c r="H12" s="37"/>
    </row>
    <row r="13" spans="1:19" ht="11.25" customHeight="1" x14ac:dyDescent="0.25">
      <c r="A13" s="37"/>
      <c r="B13" s="37"/>
      <c r="C13" s="35"/>
      <c r="D13" s="35"/>
      <c r="E13" s="35"/>
      <c r="F13" s="35"/>
      <c r="G13" s="35"/>
      <c r="H13" s="37"/>
    </row>
    <row r="14" spans="1:19" ht="11.25" customHeight="1" x14ac:dyDescent="0.25">
      <c r="A14" s="37"/>
      <c r="B14" s="37"/>
      <c r="C14" s="35"/>
      <c r="D14" s="35"/>
      <c r="E14" s="35"/>
      <c r="F14" s="35"/>
      <c r="G14" s="35"/>
      <c r="H14" s="37"/>
    </row>
    <row r="15" spans="1:19" ht="11.25" customHeight="1" x14ac:dyDescent="0.25">
      <c r="A15" s="37"/>
      <c r="B15" s="37"/>
      <c r="C15" s="35"/>
      <c r="D15" s="35"/>
      <c r="E15" s="35"/>
      <c r="F15" s="35"/>
      <c r="G15" s="35"/>
      <c r="H15" s="37"/>
    </row>
    <row r="16" spans="1:19" ht="44.25" customHeight="1" x14ac:dyDescent="0.2">
      <c r="A16" s="24"/>
      <c r="B16" s="99" t="s">
        <v>116</v>
      </c>
      <c r="C16" s="99"/>
      <c r="D16" s="99"/>
      <c r="E16" s="99"/>
      <c r="F16" s="99"/>
      <c r="G16" s="99"/>
      <c r="H16" s="24"/>
      <c r="N16" s="24" t="s">
        <v>5</v>
      </c>
      <c r="O16" s="24" t="s">
        <v>2</v>
      </c>
      <c r="P16" s="24" t="s">
        <v>2</v>
      </c>
      <c r="Q16" s="24" t="s">
        <v>2</v>
      </c>
      <c r="R16" s="24" t="s">
        <v>2</v>
      </c>
      <c r="S16" s="24" t="s">
        <v>2</v>
      </c>
    </row>
    <row r="17" spans="1:54" ht="13.5" customHeight="1" x14ac:dyDescent="0.2">
      <c r="A17" s="38"/>
      <c r="B17" s="107" t="s">
        <v>6</v>
      </c>
      <c r="C17" s="107"/>
      <c r="D17" s="107"/>
      <c r="E17" s="107"/>
      <c r="F17" s="107"/>
      <c r="G17" s="107"/>
      <c r="H17" s="38"/>
    </row>
    <row r="18" spans="1:54" ht="9.75" customHeight="1" x14ac:dyDescent="0.2">
      <c r="A18" s="33"/>
      <c r="B18" s="33"/>
      <c r="C18" s="33"/>
      <c r="D18" s="39"/>
      <c r="E18" s="39"/>
      <c r="F18" s="39"/>
      <c r="G18" s="40"/>
      <c r="H18" s="40"/>
    </row>
    <row r="19" spans="1:54" x14ac:dyDescent="0.2">
      <c r="A19" s="41"/>
      <c r="B19" s="108" t="s">
        <v>55</v>
      </c>
      <c r="C19" s="108"/>
      <c r="D19" s="108"/>
      <c r="E19" s="108"/>
      <c r="F19" s="108"/>
      <c r="G19" s="108"/>
      <c r="H19" s="108"/>
      <c r="T19" s="24" t="s">
        <v>56</v>
      </c>
      <c r="U19" s="24" t="s">
        <v>2</v>
      </c>
      <c r="V19" s="24" t="s">
        <v>2</v>
      </c>
      <c r="W19" s="24" t="s">
        <v>2</v>
      </c>
      <c r="X19" s="24" t="s">
        <v>2</v>
      </c>
      <c r="Y19" s="24" t="s">
        <v>2</v>
      </c>
      <c r="Z19" s="24" t="s">
        <v>2</v>
      </c>
    </row>
    <row r="20" spans="1:54" ht="9.75" customHeight="1" x14ac:dyDescent="0.2">
      <c r="A20" s="33"/>
      <c r="B20" s="33"/>
      <c r="C20" s="33"/>
      <c r="D20" s="35"/>
      <c r="E20" s="35"/>
      <c r="F20" s="35"/>
      <c r="G20" s="35"/>
      <c r="H20" s="35"/>
    </row>
    <row r="21" spans="1:54" ht="16.5" customHeight="1" x14ac:dyDescent="0.2">
      <c r="A21" s="109" t="s">
        <v>7</v>
      </c>
      <c r="B21" s="109" t="s">
        <v>57</v>
      </c>
      <c r="C21" s="109" t="s">
        <v>58</v>
      </c>
      <c r="D21" s="112" t="s">
        <v>59</v>
      </c>
      <c r="E21" s="113"/>
      <c r="F21" s="113"/>
      <c r="G21" s="113"/>
      <c r="H21" s="114"/>
      <c r="I21" s="42"/>
    </row>
    <row r="22" spans="1:54" ht="58.5" customHeight="1" x14ac:dyDescent="0.2">
      <c r="A22" s="110"/>
      <c r="B22" s="110"/>
      <c r="C22" s="110"/>
      <c r="D22" s="109" t="s">
        <v>60</v>
      </c>
      <c r="E22" s="109" t="s">
        <v>8</v>
      </c>
      <c r="F22" s="109" t="s">
        <v>9</v>
      </c>
      <c r="G22" s="109" t="s">
        <v>10</v>
      </c>
      <c r="H22" s="109" t="s">
        <v>61</v>
      </c>
      <c r="I22" s="42"/>
    </row>
    <row r="23" spans="1:54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42"/>
    </row>
    <row r="24" spans="1:54" x14ac:dyDescent="0.2">
      <c r="A24" s="43">
        <v>1</v>
      </c>
      <c r="B24" s="43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2"/>
    </row>
    <row r="25" spans="1:54" s="45" customFormat="1" ht="14.25" x14ac:dyDescent="0.2">
      <c r="A25" s="104" t="s">
        <v>11</v>
      </c>
      <c r="B25" s="105"/>
      <c r="C25" s="105"/>
      <c r="D25" s="105"/>
      <c r="E25" s="105"/>
      <c r="F25" s="105"/>
      <c r="G25" s="105"/>
      <c r="H25" s="106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25" t="s">
        <v>11</v>
      </c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</row>
    <row r="26" spans="1:54" s="45" customFormat="1" ht="14.25" x14ac:dyDescent="0.2">
      <c r="A26" s="46" t="s">
        <v>12</v>
      </c>
      <c r="B26" s="47" t="s">
        <v>13</v>
      </c>
      <c r="C26" s="47" t="s">
        <v>65</v>
      </c>
      <c r="D26" s="48">
        <v>11891.296</v>
      </c>
      <c r="E26" s="48"/>
      <c r="F26" s="48"/>
      <c r="G26" s="48"/>
      <c r="H26" s="48">
        <v>11891.296</v>
      </c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25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</row>
    <row r="27" spans="1:54" s="45" customFormat="1" ht="22.5" x14ac:dyDescent="0.2">
      <c r="A27" s="50"/>
      <c r="B27" s="115" t="s">
        <v>14</v>
      </c>
      <c r="C27" s="116"/>
      <c r="D27" s="51">
        <v>11891.296</v>
      </c>
      <c r="E27" s="51"/>
      <c r="F27" s="52"/>
      <c r="G27" s="52"/>
      <c r="H27" s="52">
        <v>11891.296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25"/>
      <c r="AB27" s="26" t="s">
        <v>14</v>
      </c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</row>
    <row r="28" spans="1:54" s="45" customFormat="1" ht="14.25" x14ac:dyDescent="0.2">
      <c r="A28" s="104" t="s">
        <v>15</v>
      </c>
      <c r="B28" s="105"/>
      <c r="C28" s="105"/>
      <c r="D28" s="105"/>
      <c r="E28" s="105"/>
      <c r="F28" s="105"/>
      <c r="G28" s="105"/>
      <c r="H28" s="106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25" t="s">
        <v>15</v>
      </c>
      <c r="AB28" s="26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</row>
    <row r="29" spans="1:54" s="45" customFormat="1" ht="14.25" x14ac:dyDescent="0.2">
      <c r="A29" s="50"/>
      <c r="B29" s="117" t="s">
        <v>16</v>
      </c>
      <c r="C29" s="118"/>
      <c r="D29" s="51">
        <v>11891.296</v>
      </c>
      <c r="E29" s="51"/>
      <c r="F29" s="52"/>
      <c r="G29" s="52"/>
      <c r="H29" s="52">
        <v>11891.296</v>
      </c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25"/>
      <c r="AB29" s="26"/>
      <c r="AC29" s="27" t="s">
        <v>16</v>
      </c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</row>
    <row r="30" spans="1:54" s="45" customFormat="1" ht="14.25" x14ac:dyDescent="0.2">
      <c r="A30" s="104" t="s">
        <v>17</v>
      </c>
      <c r="B30" s="105"/>
      <c r="C30" s="105"/>
      <c r="D30" s="105"/>
      <c r="E30" s="105"/>
      <c r="F30" s="105"/>
      <c r="G30" s="105"/>
      <c r="H30" s="106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25" t="s">
        <v>17</v>
      </c>
      <c r="AB30" s="26"/>
      <c r="AC30" s="27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</row>
    <row r="31" spans="1:54" s="45" customFormat="1" ht="14.25" x14ac:dyDescent="0.2">
      <c r="A31" s="50"/>
      <c r="B31" s="117" t="s">
        <v>18</v>
      </c>
      <c r="C31" s="118"/>
      <c r="D31" s="51">
        <v>11891.296</v>
      </c>
      <c r="E31" s="51"/>
      <c r="F31" s="52"/>
      <c r="G31" s="52"/>
      <c r="H31" s="52">
        <v>11891.296</v>
      </c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25"/>
      <c r="AB31" s="26"/>
      <c r="AC31" s="27" t="s">
        <v>18</v>
      </c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</row>
    <row r="32" spans="1:54" s="45" customFormat="1" ht="14.25" x14ac:dyDescent="0.2">
      <c r="A32" s="104" t="s">
        <v>19</v>
      </c>
      <c r="B32" s="105"/>
      <c r="C32" s="105"/>
      <c r="D32" s="105"/>
      <c r="E32" s="105"/>
      <c r="F32" s="105"/>
      <c r="G32" s="105"/>
      <c r="H32" s="106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25" t="s">
        <v>19</v>
      </c>
      <c r="AB32" s="26"/>
      <c r="AC32" s="27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</row>
    <row r="33" spans="1:54" s="45" customFormat="1" ht="14.25" x14ac:dyDescent="0.2">
      <c r="A33" s="46" t="s">
        <v>20</v>
      </c>
      <c r="B33" s="47"/>
      <c r="C33" s="47" t="s">
        <v>21</v>
      </c>
      <c r="D33" s="48"/>
      <c r="E33" s="48"/>
      <c r="F33" s="48"/>
      <c r="G33" s="48">
        <v>78.369</v>
      </c>
      <c r="H33" s="48">
        <v>78.369</v>
      </c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25"/>
      <c r="AB33" s="26"/>
      <c r="AC33" s="27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</row>
    <row r="34" spans="1:54" s="45" customFormat="1" ht="14.25" x14ac:dyDescent="0.2">
      <c r="A34" s="50"/>
      <c r="B34" s="115" t="s">
        <v>22</v>
      </c>
      <c r="C34" s="116"/>
      <c r="D34" s="51"/>
      <c r="E34" s="51"/>
      <c r="F34" s="52"/>
      <c r="G34" s="52">
        <v>78.369</v>
      </c>
      <c r="H34" s="52">
        <v>78.369</v>
      </c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25"/>
      <c r="AB34" s="26" t="s">
        <v>22</v>
      </c>
      <c r="AC34" s="27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</row>
    <row r="35" spans="1:54" s="45" customFormat="1" ht="14.25" x14ac:dyDescent="0.2">
      <c r="A35" s="50"/>
      <c r="B35" s="117" t="s">
        <v>23</v>
      </c>
      <c r="C35" s="118"/>
      <c r="D35" s="51">
        <v>11891.296</v>
      </c>
      <c r="E35" s="51"/>
      <c r="F35" s="52"/>
      <c r="G35" s="52">
        <v>78.369</v>
      </c>
      <c r="H35" s="52">
        <v>11969.665000000001</v>
      </c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25"/>
      <c r="AB35" s="26"/>
      <c r="AC35" s="27" t="s">
        <v>23</v>
      </c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</row>
    <row r="36" spans="1:54" s="45" customFormat="1" ht="48" x14ac:dyDescent="0.2">
      <c r="A36" s="104" t="s">
        <v>24</v>
      </c>
      <c r="B36" s="105"/>
      <c r="C36" s="105"/>
      <c r="D36" s="105"/>
      <c r="E36" s="105"/>
      <c r="F36" s="105"/>
      <c r="G36" s="105"/>
      <c r="H36" s="106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25" t="s">
        <v>24</v>
      </c>
      <c r="AB36" s="26"/>
      <c r="AC36" s="27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</row>
    <row r="37" spans="1:54" s="45" customFormat="1" ht="14.25" x14ac:dyDescent="0.2">
      <c r="A37" s="46" t="s">
        <v>25</v>
      </c>
      <c r="B37" s="47"/>
      <c r="C37" s="47" t="s">
        <v>26</v>
      </c>
      <c r="D37" s="48"/>
      <c r="E37" s="48"/>
      <c r="F37" s="48"/>
      <c r="G37" s="48">
        <v>567.70000000000005</v>
      </c>
      <c r="H37" s="48">
        <v>567.70000000000005</v>
      </c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25"/>
      <c r="AB37" s="26"/>
      <c r="AC37" s="27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</row>
    <row r="38" spans="1:54" s="45" customFormat="1" ht="112.5" x14ac:dyDescent="0.2">
      <c r="A38" s="50"/>
      <c r="B38" s="115" t="s">
        <v>27</v>
      </c>
      <c r="C38" s="116"/>
      <c r="D38" s="51"/>
      <c r="E38" s="51"/>
      <c r="F38" s="52"/>
      <c r="G38" s="52">
        <v>567.70000000000005</v>
      </c>
      <c r="H38" s="52">
        <v>567.70000000000005</v>
      </c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25"/>
      <c r="AB38" s="26" t="s">
        <v>27</v>
      </c>
      <c r="AC38" s="27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</row>
    <row r="39" spans="1:54" s="45" customFormat="1" ht="14.25" x14ac:dyDescent="0.2">
      <c r="A39" s="50"/>
      <c r="B39" s="117" t="s">
        <v>28</v>
      </c>
      <c r="C39" s="118"/>
      <c r="D39" s="51">
        <v>11891.296</v>
      </c>
      <c r="E39" s="51"/>
      <c r="F39" s="52"/>
      <c r="G39" s="52">
        <v>646.06899999999996</v>
      </c>
      <c r="H39" s="52">
        <v>12537.365</v>
      </c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25"/>
      <c r="AB39" s="26"/>
      <c r="AC39" s="27" t="s">
        <v>28</v>
      </c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</row>
    <row r="40" spans="1:54" s="45" customFormat="1" ht="14.25" x14ac:dyDescent="0.2">
      <c r="A40" s="104" t="s">
        <v>29</v>
      </c>
      <c r="B40" s="105"/>
      <c r="C40" s="105"/>
      <c r="D40" s="105"/>
      <c r="E40" s="105"/>
      <c r="F40" s="105"/>
      <c r="G40" s="105"/>
      <c r="H40" s="106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25" t="s">
        <v>29</v>
      </c>
      <c r="AB40" s="26"/>
      <c r="AC40" s="27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</row>
    <row r="41" spans="1:54" s="45" customFormat="1" ht="14.25" x14ac:dyDescent="0.2">
      <c r="A41" s="50"/>
      <c r="B41" s="117" t="s">
        <v>30</v>
      </c>
      <c r="C41" s="118"/>
      <c r="D41" s="51">
        <v>11891.296</v>
      </c>
      <c r="E41" s="51"/>
      <c r="F41" s="52"/>
      <c r="G41" s="52">
        <v>646.06899999999996</v>
      </c>
      <c r="H41" s="52">
        <v>12537.365</v>
      </c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25"/>
      <c r="AB41" s="26"/>
      <c r="AC41" s="27" t="s">
        <v>30</v>
      </c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</row>
    <row r="42" spans="1:54" s="45" customFormat="1" ht="14.25" x14ac:dyDescent="0.2">
      <c r="A42" s="104" t="s">
        <v>31</v>
      </c>
      <c r="B42" s="105"/>
      <c r="C42" s="105"/>
      <c r="D42" s="105"/>
      <c r="E42" s="105"/>
      <c r="F42" s="105"/>
      <c r="G42" s="105"/>
      <c r="H42" s="106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25" t="s">
        <v>31</v>
      </c>
      <c r="AB42" s="26"/>
      <c r="AC42" s="27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</row>
    <row r="43" spans="1:54" s="45" customFormat="1" ht="14.25" x14ac:dyDescent="0.2">
      <c r="A43" s="46" t="s">
        <v>12</v>
      </c>
      <c r="B43" s="47" t="s">
        <v>32</v>
      </c>
      <c r="C43" s="47" t="s">
        <v>33</v>
      </c>
      <c r="D43" s="48">
        <v>2378.259</v>
      </c>
      <c r="E43" s="48"/>
      <c r="F43" s="48"/>
      <c r="G43" s="48">
        <v>129.214</v>
      </c>
      <c r="H43" s="48">
        <v>2507.473</v>
      </c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25"/>
      <c r="AB43" s="26"/>
      <c r="AC43" s="27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</row>
    <row r="44" spans="1:54" s="45" customFormat="1" ht="14.25" x14ac:dyDescent="0.2">
      <c r="A44" s="50"/>
      <c r="B44" s="115" t="s">
        <v>34</v>
      </c>
      <c r="C44" s="116"/>
      <c r="D44" s="51">
        <v>2378.259</v>
      </c>
      <c r="E44" s="51"/>
      <c r="F44" s="52"/>
      <c r="G44" s="52">
        <v>129.214</v>
      </c>
      <c r="H44" s="52">
        <v>2507.473</v>
      </c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25"/>
      <c r="AB44" s="26" t="s">
        <v>34</v>
      </c>
      <c r="AC44" s="27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</row>
    <row r="45" spans="1:54" s="45" customFormat="1" ht="14.25" x14ac:dyDescent="0.2">
      <c r="A45" s="50"/>
      <c r="B45" s="117" t="s">
        <v>35</v>
      </c>
      <c r="C45" s="118"/>
      <c r="D45" s="51">
        <v>14269.555</v>
      </c>
      <c r="E45" s="51"/>
      <c r="F45" s="52"/>
      <c r="G45" s="52">
        <v>775.28300000000002</v>
      </c>
      <c r="H45" s="52">
        <v>15044.838</v>
      </c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25"/>
      <c r="AB45" s="26"/>
      <c r="AC45" s="27"/>
      <c r="AD45" s="27" t="s">
        <v>35</v>
      </c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</row>
  </sheetData>
  <mergeCells count="34">
    <mergeCell ref="B16:G16"/>
    <mergeCell ref="C4:G4"/>
    <mergeCell ref="C5:G5"/>
    <mergeCell ref="C9:G9"/>
    <mergeCell ref="C10:G10"/>
    <mergeCell ref="B12:G12"/>
    <mergeCell ref="A30:H30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7:C27"/>
    <mergeCell ref="A28:H28"/>
    <mergeCell ref="B29:C29"/>
    <mergeCell ref="B45:C45"/>
    <mergeCell ref="B31:C31"/>
    <mergeCell ref="A32:H32"/>
    <mergeCell ref="B34:C34"/>
    <mergeCell ref="B35:C35"/>
    <mergeCell ref="A36:H36"/>
    <mergeCell ref="B38:C38"/>
    <mergeCell ref="B39:C39"/>
    <mergeCell ref="A40:H40"/>
    <mergeCell ref="B41:C41"/>
    <mergeCell ref="A42:H42"/>
    <mergeCell ref="B44:C4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Сводка затрат 2025-2026</vt:lpstr>
      <vt:lpstr>Сводка затрат 2025г</vt:lpstr>
      <vt:lpstr> ССР 2025 </vt:lpstr>
      <vt:lpstr>Сводка затрат 2026г</vt:lpstr>
      <vt:lpstr> ССР 2026 </vt:lpstr>
      <vt:lpstr>' ССР 2025 '!Заголовки_для_печати</vt:lpstr>
      <vt:lpstr>' ССР 2026 '!Заголовки_для_печати</vt:lpstr>
      <vt:lpstr>' ССР 2025 '!Область_печати</vt:lpstr>
      <vt:lpstr>' ССР 2026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2025-09-17T01:44:07Z</dcterms:modified>
</cp:coreProperties>
</file>